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1256766d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5a28c5eb6104d6f"/>
    <x:sheet xmlns:r="http://schemas.openxmlformats.org/officeDocument/2006/relationships" name="Raw_2026_Pivot" sheetId="2" r:id="R437a22fa7bdc481c"/>
    <x:sheet xmlns:r="http://schemas.openxmlformats.org/officeDocument/2006/relationships" name="Approx_Backtest" sheetId="3" r:id="Re4a487268d534dcb"/>
    <x:sheet xmlns:r="http://schemas.openxmlformats.org/officeDocument/2006/relationships" name="Naive_Label_Match" sheetId="4" r:id="Rcfe3031f88c548bb"/>
    <x:sheet xmlns:r="http://schemas.openxmlformats.org/officeDocument/2006/relationships" name="Alignment_Map" sheetId="5" r:id="Rdbc81e880fa74bb1"/>
    <x:sheet xmlns:r="http://schemas.openxmlformats.org/officeDocument/2006/relationships" name="Method" sheetId="6" r:id="Rfea3f25d17054b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yyyy-mm-dd"/>
  </x:numFmts>
  <x:fonts count="7">
    <x:font>
      <x:sz val="11"/>
      <x:name val="Carlito"/>
    </x:font>
    <x:font>
      <x:b/>
      <x:sz val="15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FFFFFF"/>
      <x:name val="Carlito"/>
    </x:font>
    <x:font>
      <x:sz val="11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DE9E7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200" fontId="6" fillId="7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200" fontId="6" fillId="7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c512f4a31402e" /><Relationship Type="http://schemas.openxmlformats.org/officeDocument/2006/relationships/theme" Target="/xl/theme/theme1.xml" Id="R50511cc2c0704bcb" /><Relationship Type="http://schemas.openxmlformats.org/officeDocument/2006/relationships/sharedStrings" Target="/xl/sharedStrings.xml" Id="R442ddb25cfa94cdb" /><Relationship Type="http://schemas.openxmlformats.org/officeDocument/2006/relationships/worksheet" Target="/xl/worksheets/sheet1.xml" Id="R25a28c5eb6104d6f" /><Relationship Type="http://schemas.openxmlformats.org/officeDocument/2006/relationships/worksheet" Target="/xl/worksheets/sheet2.xml" Id="R437a22fa7bdc481c" /><Relationship Type="http://schemas.openxmlformats.org/officeDocument/2006/relationships/worksheet" Target="/xl/worksheets/sheet3.xml" Id="Re4a487268d534dcb" /><Relationship Type="http://schemas.openxmlformats.org/officeDocument/2006/relationships/worksheet" Target="/xl/worksheets/sheet4.xml" Id="Rcfe3031f88c548bb" /><Relationship Type="http://schemas.openxmlformats.org/officeDocument/2006/relationships/worksheet" Target="/xl/worksheets/sheet5.xml" Id="Rdbc81e880fa74bb1" /><Relationship Type="http://schemas.openxmlformats.org/officeDocument/2006/relationships/worksheet" Target="/xl/worksheets/sheet6.xml" Id="Rfea3f25d17054b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587fb74b6c4da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Overlap-Weighted Approximation: 2026 Actual vs Forecasts</a:t>
            </a:r>
          </a:p>
        </c:rich>
      </c:tx>
    </c:title>
    <c:plotArea>
      <c:lineChart>
        <c:grouping val="standard"/>
        <c:ser>
          <c:idx val="0"/>
          <c:order val="0"/>
          <c:tx>
            <c:v>Approx Actual</c:v>
          </c:tx>
          <c:marker>
            <c:symbol val="none"/>
          </c:marker>
          <c:cat>
            <c:strRef>
              <c:f>'Summary'!$J$13:$J$48</c:f>
              <c:strCache>
                <c:ptCount val="0"/>
              </c:strCache>
            </c:strRef>
          </c:cat>
          <c:val>
            <c:numRef>
              <c:f>'Summary'!$K$13:$K$48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Adaptive</c:v>
          </c:tx>
          <c:marker>
            <c:symbol val="none"/>
          </c:marker>
          <c:cat>
            <c:strRef>
              <c:f>'Summary'!$J$13:$J$48</c:f>
              <c:strCache>
                <c:ptCount val="0"/>
              </c:strCache>
            </c:strRef>
          </c:cat>
          <c:val>
            <c:numRef>
              <c:f>'Summary'!$L$13:$L$48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Recent4</c:v>
          </c:tx>
          <c:marker>
            <c:symbol val="none"/>
          </c:marker>
          <c:cat>
            <c:strRef>
              <c:f>'Summary'!$J$13:$J$48</c:f>
              <c:strCache>
                <c:ptCount val="0"/>
              </c:strCache>
            </c:strRef>
          </c:cat>
          <c:val>
            <c:numRef>
              <c:f>'Summary'!$M$13:$M$48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2</xdr:row>
      <xdr:rowOff>0</xdr:rowOff>
    </xdr:from>
    <xdr:to>
      <xdr:col>20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587fb74b6c4da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3c6d63cd79444bf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20" hidden="0" customWidth="1"/>
    <x:col min="4" max="4" width="26" hidden="0" customWidth="1"/>
    <x:col min="5" max="5" width="20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30" t="str">
        <x:v>2026 Adaptive Demand Backtest — Alignment Sensitivity</x:v>
      </x:c>
      <x:c r="B1" s="30"/>
      <x:c r="C1" s="30"/>
      <x:c r="D1" s="30"/>
      <x:c r="E1" s="30"/>
      <x:c r="F1" s="30"/>
      <x:c r="G1" s="30"/>
      <x:c r="H1" s="30"/>
    </x:row>
    <x:row r="2">
      <x:c r="A2" s="30"/>
      <x:c r="B2" s="30"/>
      <x:c r="C2" s="30"/>
      <x:c r="D2" s="30"/>
      <x:c r="E2" s="30"/>
      <x:c r="F2" s="30"/>
      <x:c r="G2" s="30"/>
      <x:c r="H2" s="30"/>
    </x:row>
    <x:row r="3">
      <x:c r="A3" s="31"/>
      <x:c r="B3" s="31"/>
      <x:c r="C3" s="31"/>
      <x:c r="D3" s="31"/>
      <x:c r="E3" s="31"/>
      <x:c r="F3" s="31"/>
      <x:c r="G3" s="31"/>
      <x:c r="H3" s="31"/>
    </x:row>
    <x:row r="4">
      <x:c r="A4" s="32" t="str">
        <x:v>Strict backtest status</x:v>
      </x:c>
      <x:c r="B4" s="33" t="str">
        <x:v>Cannot be completed from weekly-only pivot</x:v>
      </x:c>
      <x:c r="C4" s="31"/>
      <x:c r="D4" s="31"/>
      <x:c r="E4" s="31"/>
      <x:c r="F4" s="31"/>
      <x:c r="G4" s="31"/>
      <x:c r="H4" s="31"/>
    </x:row>
    <x:row r="5">
      <x:c r="A5" s="31"/>
      <x:c r="B5" s="31"/>
      <x:c r="C5" s="31"/>
      <x:c r="D5" s="31"/>
      <x:c r="E5" s="31"/>
      <x:c r="F5" s="31"/>
      <x:c r="G5" s="31"/>
      <x:c r="H5" s="31"/>
    </x:row>
    <x:row r="6">
      <x:c r="A6" s="16" t="str">
        <x:v>Critical alignment issue: the frozen model was trained on fixed calendar buckets (2026-W01 = Jan 1–7, W02 = Jan 8–14, etc.), while the supplied 2026 pivot uses Monday–Sunday weeks (W01 starts Dec 29, 2025). Matching week numbers directly shifts the target by three days. Exact re-bucketing requires daily Customer Since dates or daily counts.</x:v>
      </x:c>
      <x:c r="B6" s="16"/>
      <x:c r="C6" s="16"/>
      <x:c r="D6" s="16"/>
      <x:c r="E6" s="16"/>
      <x:c r="F6" s="16"/>
      <x:c r="G6" s="16"/>
      <x:c r="H6" s="16"/>
    </x:row>
    <x:row r="7">
      <x:c r="A7" s="16"/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31"/>
      <x:c r="B10" s="31"/>
      <x:c r="C10" s="31"/>
      <x:c r="D10" s="31"/>
      <x:c r="E10" s="31"/>
      <x:c r="F10" s="31"/>
      <x:c r="G10" s="31"/>
      <x:c r="H10" s="31"/>
    </x:row>
    <x:row r="11">
      <x:c r="A11" s="31"/>
      <x:c r="B11" s="31"/>
      <x:c r="C11" s="31"/>
      <x:c r="D11" s="31"/>
      <x:c r="E11" s="31"/>
      <x:c r="F11" s="31"/>
      <x:c r="G11" s="31"/>
      <x:c r="H11" s="31"/>
    </x:row>
    <x:row r="12">
      <x:c r="A12" s="34" t="str">
        <x:v>Metric</x:v>
      </x:c>
      <x:c r="B12" s="34" t="str">
        <x:v>Overlap-weighted approx (W01–W36)</x:v>
      </x:c>
      <x:c r="C12" s="34" t="str">
        <x:v>Recent4 approx</x:v>
      </x:c>
      <x:c r="D12" s="34" t="str">
        <x:v>Naive week-number match (W01–W37)</x:v>
      </x:c>
      <x:c r="E12" s="34" t="str">
        <x:v>Recent4 naive</x:v>
      </x:c>
      <x:c r="F12" s="31"/>
      <x:c r="G12" s="31"/>
      <x:c r="H12" s="31"/>
      <x:c r="J12" s="23" t="str">
        <x:v>Week</x:v>
      </x:c>
      <x:c r="K12" s="23" t="str">
        <x:v>Approx Actual</x:v>
      </x:c>
      <x:c r="L12" s="23" t="str">
        <x:v>Adaptive</x:v>
      </x:c>
      <x:c r="M12" s="23" t="str">
        <x:v>Recent4</x:v>
      </x:c>
    </x:row>
    <x:row r="13">
      <x:c r="A13" s="32" t="str">
        <x:v>MAE</x:v>
      </x:c>
      <x:c r="B13" s="35" t="n">
        <x:f>SUM(Approx_Backtest!P14:P49)/COUNT(Approx_Backtest!I14:I49)</x:f>
        <x:v>1.5596571786393612</x:v>
      </x:c>
      <x:c r="C13" s="35" t="n">
        <x:f>SUM(Approx_Backtest!R14:R49)/COUNT(Approx_Backtest!I14:I49)</x:f>
        <x:v>1.621031746031746</x:v>
      </x:c>
      <x:c r="D13" s="35" t="n">
        <x:f>SUM(Naive_Label_Match!K14:K50)/COUNT(Naive_Label_Match!D14:D50)</x:f>
        <x:v>2.1137352491876227</x:v>
      </x:c>
      <x:c r="E13" s="35" t="n">
        <x:f>SUM(Naive_Label_Match!M14:M50)/COUNT(Naive_Label_Match!D14:D50)</x:f>
        <x:v>1.9594594594594594</x:v>
      </x:c>
      <x:c r="F13" s="31"/>
      <x:c r="G13" s="31"/>
      <x:c r="H13" s="31"/>
      <x:c r="J13" t="str">
        <x:f>Approx_Backtest!A14</x:f>
        <x:v>2026-W01</x:v>
      </x:c>
      <x:c r="K13" t="n">
        <x:f>Approx_Backtest!I14</x:f>
        <x:v>0</x:v>
      </x:c>
      <x:c r="L13" t="n">
        <x:f>Approx_Backtest!M14</x:f>
        <x:v>0.1448530875349927</x:v>
      </x:c>
      <x:c r="M13" t="n">
        <x:f>Approx_Backtest!N14</x:f>
        <x:v>0</x:v>
      </x:c>
    </x:row>
    <x:row r="14">
      <x:c r="A14" s="32" t="str">
        <x:v>RMSE</x:v>
      </x:c>
      <x:c r="B14" s="35" t="n">
        <x:f>SQRT(SUM(Approx_Backtest!Q14:Q49)/COUNT(Approx_Backtest!I14:I49))</x:f>
        <x:v>2.3038004184099625</x:v>
      </x:c>
      <x:c r="C14" s="35" t="n">
        <x:f>SQRT(SUM(Approx_Backtest!S14:S49)/COUNT(Approx_Backtest!I14:I49))</x:f>
        <x:v>2.32400650511733</x:v>
      </x:c>
      <x:c r="D14" s="35" t="n">
        <x:f>SQRT(SUM(Naive_Label_Match!L14:L50)/COUNT(Naive_Label_Match!D14:D50))</x:f>
        <x:v>3.4819528375703466</x:v>
      </x:c>
      <x:c r="E14" s="35" t="n">
        <x:f>SQRT(SUM(Naive_Label_Match!N14:N50)/COUNT(Naive_Label_Match!D14:D50))</x:f>
        <x:v>3.303867512558659</x:v>
      </x:c>
      <x:c r="F14" s="31"/>
      <x:c r="G14" s="31"/>
      <x:c r="H14" s="31"/>
      <x:c r="J14" t="str">
        <x:f>Approx_Backtest!A15</x:f>
        <x:v>2026-W02</x:v>
      </x:c>
      <x:c r="K14" t="n">
        <x:f>Approx_Backtest!I15</x:f>
        <x:v>0.42857142857142855</x:v>
      </x:c>
      <x:c r="L14" t="n">
        <x:f>Approx_Backtest!M15</x:f>
        <x:v>0.19621313258176043</x:v>
      </x:c>
      <x:c r="M14" t="n">
        <x:f>Approx_Backtest!N15</x:f>
        <x:v>0</x:v>
      </x:c>
    </x:row>
    <x:row r="15">
      <x:c r="A15" s="32" t="str">
        <x:v>Bias (Pred-Actual)</x:v>
      </x:c>
      <x:c r="B15" s="35" t="n">
        <x:f>SUM(Approx_Backtest!O14:O49)/COUNT(Approx_Backtest!I14:I49)</x:f>
        <x:v>-0.031723049962434434</x:v>
      </x:c>
      <x:c r="C15" s="35" t="n">
        <x:f>SUM(Approx_Backtest!T14:T49)/COUNT(Approx_Backtest!I14:I49)</x:f>
        <x:v>-0.33531746031746007</x:v>
      </x:c>
      <x:c r="D15" s="35" t="n">
        <x:f>SUM(Naive_Label_Match!J14:J50)/COUNT(Naive_Label_Match!D14:D50)</x:f>
        <x:v>-0.017059035052384718</x:v>
      </x:c>
      <x:c r="E15" s="35" t="n">
        <x:f>SUM(Naive_Label_Match!O14:O50)/COUNT(Naive_Label_Match!D14:D50)</x:f>
        <x:v>-0.28378378378378377</x:v>
      </x:c>
      <x:c r="F15" s="31"/>
      <x:c r="G15" s="31"/>
      <x:c r="H15" s="31"/>
      <x:c r="J15" t="str">
        <x:f>Approx_Backtest!A16</x:f>
        <x:v>2026-W03</x:v>
      </x:c>
      <x:c r="K15" t="n">
        <x:f>Approx_Backtest!I16</x:f>
        <x:v>0.5714285714285714</x:v>
      </x:c>
      <x:c r="L15" t="n">
        <x:f>Approx_Backtest!M16</x:f>
        <x:v>0.49697790599840763</x:v>
      </x:c>
      <x:c r="M15" t="n">
        <x:f>Approx_Backtest!N16</x:f>
        <x:v>0.10714285714285714</x:v>
      </x:c>
    </x:row>
    <x:row r="16">
      <x:c r="A16" s="32" t="str">
        <x:v>Squared correlation (RSQ)</x:v>
      </x:c>
      <x:c r="B16" s="35" t="n">
        <x:f>RSQ(Approx_Backtest!I14:I49,Approx_Backtest!M14:M49)</x:f>
        <x:v>0.6149880142914532</x:v>
      </x:c>
      <x:c r="C16" s="35" t="n">
        <x:f>RSQ(Approx_Backtest!I14:I49,Approx_Backtest!N14:N49)</x:f>
        <x:v>0.6214784351068087</x:v>
      </x:c>
      <x:c r="D16" s="35" t="n">
        <x:f>RSQ(Naive_Label_Match!D14:D50,Naive_Label_Match!H14:H50)</x:f>
        <x:v>0.35716456176298256</x:v>
      </x:c>
      <x:c r="E16" s="35" t="n">
        <x:f>RSQ(Naive_Label_Match!D14:D50,Naive_Label_Match!I14:I50)</x:f>
        <x:v>0.4129553060336142</x:v>
      </x:c>
      <x:c r="F16" s="31"/>
      <x:c r="G16" s="31"/>
      <x:c r="H16" s="31"/>
      <x:c r="J16" t="str">
        <x:f>Approx_Backtest!A17</x:f>
        <x:v>2026-W04</x:v>
      </x:c>
      <x:c r="K16" t="n">
        <x:f>Approx_Backtest!I17</x:f>
        <x:v>0.42857142857142855</x:v>
      </x:c>
      <x:c r="L16" t="n">
        <x:f>Approx_Backtest!M17</x:f>
        <x:v>0.8443148116769015</x:v>
      </x:c>
      <x:c r="M16" t="n">
        <x:f>Approx_Backtest!N17</x:f>
        <x:v>0.25</x:v>
      </x:c>
    </x:row>
    <x:row r="17">
      <x:c r="A17" s="32" t="str">
        <x:v>Predictive R² (1-SSE/SST)</x:v>
      </x:c>
      <x:c r="B17" s="35" t="n">
        <x:f>1-SUM(Approx_Backtest!Q14:Q49)/DEVSQ(Approx_Backtest!I14:I49)</x:f>
        <x:v>0.5908443941461837</x:v>
      </x:c>
      <x:c r="C17" s="35" t="n">
        <x:f>1-SUM(Approx_Backtest!S14:S49)/DEVSQ(Approx_Backtest!I14:I49)</x:f>
        <x:v>0.5836357059008477</x:v>
      </x:c>
      <x:c r="D17" s="35" t="n">
        <x:f>1-SUM(Naive_Label_Match!L14:L50)/DEVSQ(Naive_Label_Match!D14:D50)</x:f>
        <x:v>0.3011473715437949</x:v>
      </x:c>
      <x:c r="E17" s="35" t="n">
        <x:f>1-SUM(Naive_Label_Match!N14:N50)/DEVSQ(Naive_Label_Match!D14:D50)</x:f>
        <x:v>0.37080526315789497</x:v>
      </x:c>
      <x:c r="F17" s="31"/>
      <x:c r="G17" s="31"/>
      <x:c r="H17" s="31"/>
      <x:c r="J17" t="str">
        <x:f>Approx_Backtest!A18</x:f>
        <x:v>2026-W05</x:v>
      </x:c>
      <x:c r="K17" t="n">
        <x:f>Approx_Backtest!I18</x:f>
        <x:v>1</x:v>
      </x:c>
      <x:c r="L17" t="n">
        <x:f>Approx_Backtest!M18</x:f>
        <x:v>1.0305579598615835</x:v>
      </x:c>
      <x:c r="M17" t="n">
        <x:f>Approx_Backtest!N18</x:f>
        <x:v>0.35714285714285715</x:v>
      </x:c>
    </x:row>
    <x:row r="18">
      <x:c r="A18" s="31"/>
      <x:c r="B18" s="31"/>
      <x:c r="C18" s="31"/>
      <x:c r="D18" s="31"/>
      <x:c r="E18" s="31"/>
      <x:c r="F18" s="31"/>
      <x:c r="G18" s="31"/>
      <x:c r="H18" s="31"/>
      <x:c r="J18" t="str">
        <x:f>Approx_Backtest!A19</x:f>
        <x:v>2026-W06</x:v>
      </x:c>
      <x:c r="K18" t="n">
        <x:f>Approx_Backtest!I19</x:f>
        <x:v>0.5714285714285714</x:v>
      </x:c>
      <x:c r="L18" t="n">
        <x:f>Approx_Backtest!M19</x:f>
        <x:v>1.481549867559477</x:v>
      </x:c>
      <x:c r="M18" t="n">
        <x:f>Approx_Backtest!N19</x:f>
        <x:v>0.6071428571428572</x:v>
      </x:c>
    </x:row>
    <x:row r="19">
      <x:c r="A19" s="31"/>
      <x:c r="B19" s="31"/>
      <x:c r="C19" s="31"/>
      <x:c r="D19" s="31"/>
      <x:c r="E19" s="31"/>
      <x:c r="F19" s="31"/>
      <x:c r="G19" s="31"/>
      <x:c r="H19" s="31"/>
      <x:c r="J19" t="str">
        <x:f>Approx_Backtest!A20</x:f>
        <x:v>2026-W07</x:v>
      </x:c>
      <x:c r="K19" t="n">
        <x:f>Approx_Backtest!I20</x:f>
        <x:v>0</x:v>
      </x:c>
      <x:c r="L19" t="n">
        <x:f>Approx_Backtest!M20</x:f>
        <x:v>1.4532547701766005</x:v>
      </x:c>
      <x:c r="M19" t="n">
        <x:f>Approx_Backtest!N20</x:f>
        <x:v>0.6428571428571428</x:v>
      </x:c>
    </x:row>
    <x:row r="20">
      <x:c r="A20" s="34" t="str">
        <x:v>Phase</x:v>
      </x:c>
      <x:c r="B20" s="34" t="str">
        <x:v>Adaptive MAE</x:v>
      </x:c>
      <x:c r="C20" s="34" t="str">
        <x:v>Recent4 MAE</x:v>
      </x:c>
      <x:c r="D20" s="34" t="str">
        <x:v>Adaptive RMSE</x:v>
      </x:c>
      <x:c r="E20" s="34" t="str">
        <x:v>Recent4 RMSE</x:v>
      </x:c>
      <x:c r="F20" s="31"/>
      <x:c r="G20" s="31"/>
      <x:c r="H20" s="31"/>
      <x:c r="J20" t="str">
        <x:f>Approx_Backtest!A21</x:f>
        <x:v>2026-W08</x:v>
      </x:c>
      <x:c r="K20" t="n">
        <x:f>Approx_Backtest!I21</x:f>
        <x:v>0.8571428571428571</x:v>
      </x:c>
      <x:c r="L20" t="n">
        <x:f>Approx_Backtest!M21</x:f>
        <x:v>0.7435312325348682</x:v>
      </x:c>
      <x:c r="M20" t="n">
        <x:f>Approx_Backtest!N21</x:f>
        <x:v>0.5</x:v>
      </x:c>
    </x:row>
    <x:row r="21">
      <x:c r="A21" s="32" t="str">
        <x:v>Rising season (W01–W20)</x:v>
      </x:c>
      <x:c r="B21" s="35" t="n">
        <x:f>SUMIF(Approx_Backtest!U14:U49,"Rising",Approx_Backtest!P14:P49)/COUNTIF(Approx_Backtest!U14:U49,"Rising")</x:f>
        <x:v>1.2675771074676028</x:v>
      </x:c>
      <x:c r="C21" s="35" t="n">
        <x:f>SUMIF(Approx_Backtest!U14:U49,"Rising",Approx_Backtest!R14:R49)/COUNTIF(Approx_Backtest!U14:U49,"Rising")</x:f>
        <x:v>1.4749999999999999</x:v>
      </x:c>
      <x:c r="D21" s="35" t="n">
        <x:f>SQRT(SUMIF(Approx_Backtest!U14:U49,"Rising",Approx_Backtest!Q14:Q49)/COUNTIF(Approx_Backtest!U14:U49,"Rising"))</x:f>
        <x:v>1.9501158862178583</x:v>
      </x:c>
      <x:c r="E21" s="35" t="n">
        <x:f>SQRT(SUMIF(Approx_Backtest!U14:U49,"Rising",Approx_Backtest!S14:S49)/COUNTIF(Approx_Backtest!U14:U49,"Rising"))</x:f>
        <x:v>2.010812608608464</x:v>
      </x:c>
      <x:c r="F21" s="31"/>
      <x:c r="G21" s="31"/>
      <x:c r="H21" s="31"/>
      <x:c r="J21" t="str">
        <x:f>Approx_Backtest!A22</x:f>
        <x:v>2026-W09</x:v>
      </x:c>
      <x:c r="K21" t="n">
        <x:f>Approx_Backtest!I22</x:f>
        <x:v>2</x:v>
      </x:c>
      <x:c r="L21" t="n">
        <x:f>Approx_Backtest!M22</x:f>
        <x:v>0.7537911878274524</x:v>
      </x:c>
      <x:c r="M21" t="n">
        <x:f>Approx_Backtest!N22</x:f>
        <x:v>0.6071428571428571</x:v>
      </x:c>
    </x:row>
    <x:row r="22">
      <x:c r="A22" s="32" t="str">
        <x:v>Declining season (W21–W36)</x:v>
      </x:c>
      <x:c r="B22" s="35" t="n">
        <x:f>SUMIF(Approx_Backtest!U14:U49,"Declining",Approx_Backtest!P14:P49)/COUNTIF(Approx_Backtest!U14:U49,"Declining")</x:f>
        <x:v>1.924757267604059</x:v>
      </x:c>
      <x:c r="C22" s="35" t="n">
        <x:f>SUMIF(Approx_Backtest!U14:U49,"Declining",Approx_Backtest!R14:R49)/COUNTIF(Approx_Backtest!U14:U49,"Declining")</x:f>
        <x:v>1.803571428571429</x:v>
      </x:c>
      <x:c r="D22" s="35" t="n">
        <x:f>SQRT(SUMIF(Approx_Backtest!U14:U49,"Declining",Approx_Backtest!Q14:Q49)/COUNTIF(Approx_Backtest!U14:U49,"Declining"))</x:f>
        <x:v>2.6810775568042113</x:v>
      </x:c>
      <x:c r="E22" s="35" t="n">
        <x:f>SQRT(SUMIF(Approx_Backtest!U14:U49,"Declining",Approx_Backtest!S14:S49)/COUNTIF(Approx_Backtest!U14:U49,"Declining"))</x:f>
        <x:v>2.6642174924241404</x:v>
      </x:c>
      <x:c r="F22" s="31"/>
      <x:c r="G22" s="31"/>
      <x:c r="H22" s="31"/>
      <x:c r="J22" t="str">
        <x:f>Approx_Backtest!A23</x:f>
        <x:v>2026-W10</x:v>
      </x:c>
      <x:c r="K22" t="n">
        <x:f>Approx_Backtest!I23</x:f>
        <x:v>2.8571428571428568</x:v>
      </x:c>
      <x:c r="L22" t="n">
        <x:f>Approx_Backtest!M23</x:f>
        <x:v>1.5835382867145293</x:v>
      </x:c>
      <x:c r="M22" t="n">
        <x:f>Approx_Backtest!N23</x:f>
        <x:v>0.8571428571428571</x:v>
      </x:c>
    </x:row>
    <x:row r="23">
      <x:c r="A23" s="31"/>
      <x:c r="B23" s="31"/>
      <x:c r="C23" s="31"/>
      <x:c r="D23" s="31"/>
      <x:c r="E23" s="31"/>
      <x:c r="F23" s="31"/>
      <x:c r="G23" s="31"/>
      <x:c r="H23" s="31"/>
      <x:c r="J23" t="str">
        <x:f>Approx_Backtest!A24</x:f>
        <x:v>2026-W11</x:v>
      </x:c>
      <x:c r="K23" t="n">
        <x:f>Approx_Backtest!I24</x:f>
        <x:v>3.571428571428571</x:v>
      </x:c>
      <x:c r="L23" t="n">
        <x:f>Approx_Backtest!M24</x:f>
        <x:v>2.6340733447625966</x:v>
      </x:c>
      <x:c r="M23" t="n">
        <x:f>Approx_Backtest!N24</x:f>
        <x:v>1.4285714285714284</x:v>
      </x:c>
    </x:row>
    <x:row r="24">
      <x:c r="A24" s="31"/>
      <x:c r="B24" s="31"/>
      <x:c r="C24" s="31"/>
      <x:c r="D24" s="31"/>
      <x:c r="E24" s="31"/>
      <x:c r="F24" s="31"/>
      <x:c r="G24" s="31"/>
      <x:c r="H24" s="31"/>
      <x:c r="J24" t="str">
        <x:f>Approx_Backtest!A25</x:f>
        <x:v>2026-W12</x:v>
      </x:c>
      <x:c r="K24" t="n">
        <x:f>Approx_Backtest!I25</x:f>
        <x:v>4.285714285714286</x:v>
      </x:c>
      <x:c r="L24" t="n">
        <x:f>Approx_Backtest!M25</x:f>
        <x:v>4.50706703412511</x:v>
      </x:c>
      <x:c r="M24" t="n">
        <x:f>Approx_Backtest!N25</x:f>
        <x:v>2.321428571428571</x:v>
      </x:c>
    </x:row>
    <x:row r="25">
      <x:c r="A25" s="16" t="str">
        <x:v>Interpretation: because the conclusion flips depending on alignment treatment, the current weekly pivot is not sufficient for a definitive validation call. The overlap-weighted approximation is calendar-correct in expectation (assuming customers are uniformly distributed within each Monday–Sunday week), but it is not a substitute for exact daily re-bucketing.</x:v>
      </x:c>
      <x:c r="B25" s="16"/>
      <x:c r="C25" s="16"/>
      <x:c r="D25" s="16"/>
      <x:c r="E25" s="16"/>
      <x:c r="F25" s="16"/>
      <x:c r="G25" s="16"/>
      <x:c r="H25" s="16"/>
      <x:c r="J25" t="str">
        <x:f>Approx_Backtest!A26</x:f>
        <x:v>2026-W13</x:v>
      </x:c>
      <x:c r="K25" t="n">
        <x:f>Approx_Backtest!I26</x:f>
        <x:v>6</x:v>
      </x:c>
      <x:c r="L25" t="n">
        <x:f>Approx_Backtest!M26</x:f>
        <x:v>5.991552959423262</x:v>
      </x:c>
      <x:c r="M25" t="n">
        <x:f>Approx_Backtest!N26</x:f>
        <x:v>3.178571428571428</x:v>
      </x:c>
    </x:row>
    <x:row r="26">
      <x:c r="A26" s="16"/>
      <x:c r="B26" s="16"/>
      <x:c r="C26" s="16"/>
      <x:c r="D26" s="16"/>
      <x:c r="E26" s="16"/>
      <x:c r="F26" s="16"/>
      <x:c r="G26" s="16"/>
      <x:c r="H26" s="16"/>
      <x:c r="J26" t="str">
        <x:f>Approx_Backtest!A27</x:f>
        <x:v>2026-W14</x:v>
      </x:c>
      <x:c r="K26" t="n">
        <x:f>Approx_Backtest!I27</x:f>
        <x:v>4.7142857142857135</x:v>
      </x:c>
      <x:c r="L26" t="n">
        <x:f>Approx_Backtest!M27</x:f>
        <x:v>6.935638885137707</x:v>
      </x:c>
      <x:c r="M26" t="n">
        <x:f>Approx_Backtest!N27</x:f>
        <x:v>4.178571428571429</x:v>
      </x:c>
    </x:row>
    <x:row r="27">
      <x:c r="A27" s="16"/>
      <x:c r="B27" s="16"/>
      <x:c r="C27" s="16"/>
      <x:c r="D27" s="16"/>
      <x:c r="E27" s="16"/>
      <x:c r="F27" s="16"/>
      <x:c r="G27" s="16"/>
      <x:c r="H27" s="16"/>
      <x:c r="J27" t="str">
        <x:f>Approx_Backtest!A28</x:f>
        <x:v>2026-W15</x:v>
      </x:c>
      <x:c r="K27" t="n">
        <x:f>Approx_Backtest!I28</x:f>
        <x:v>6.428571428571429</x:v>
      </x:c>
      <x:c r="L27" t="n">
        <x:f>Approx_Backtest!M28</x:f>
        <x:v>6.4561020292062885</x:v>
      </x:c>
      <x:c r="M27" t="n">
        <x:f>Approx_Backtest!N28</x:f>
        <x:v>4.642857142857142</x:v>
      </x:c>
    </x:row>
    <x:row r="28">
      <x:c r="A28" s="16"/>
      <x:c r="B28" s="16"/>
      <x:c r="C28" s="16"/>
      <x:c r="D28" s="16"/>
      <x:c r="E28" s="16"/>
      <x:c r="F28" s="16"/>
      <x:c r="G28" s="16"/>
      <x:c r="H28" s="16"/>
      <x:c r="J28" t="str">
        <x:f>Approx_Backtest!A29</x:f>
        <x:v>2026-W16</x:v>
      </x:c>
      <x:c r="K28" t="n">
        <x:f>Approx_Backtest!I29</x:f>
        <x:v>9.285714285714285</x:v>
      </x:c>
      <x:c r="L28" t="n">
        <x:f>Approx_Backtest!M29</x:f>
        <x:v>6.8465553122810965</x:v>
      </x:c>
      <x:c r="M28" t="n">
        <x:f>Approx_Backtest!N29</x:f>
        <x:v>5.357142857142857</x:v>
      </x:c>
    </x:row>
    <x:row r="29">
      <x:c r="A29" s="31"/>
      <x:c r="B29" s="31"/>
      <x:c r="C29" s="31"/>
      <x:c r="D29" s="31"/>
      <x:c r="E29" s="31"/>
      <x:c r="F29" s="31"/>
      <x:c r="G29" s="31"/>
      <x:c r="H29" s="31"/>
      <x:c r="J29" t="str">
        <x:f>Approx_Backtest!A30</x:f>
        <x:v>2026-W17</x:v>
      </x:c>
      <x:c r="K29" t="n">
        <x:f>Approx_Backtest!I30</x:f>
        <x:v>7</x:v>
      </x:c>
      <x:c r="L29" t="n">
        <x:f>Approx_Backtest!M30</x:f>
        <x:v>8.517467471677048</x:v>
      </x:c>
      <x:c r="M29" t="n">
        <x:f>Approx_Backtest!N30</x:f>
        <x:v>6.607142857142857</x:v>
      </x:c>
    </x:row>
    <x:row r="30">
      <x:c r="A30" s="31"/>
      <x:c r="B30" s="31"/>
      <x:c r="C30" s="31"/>
      <x:c r="D30" s="31"/>
      <x:c r="E30" s="31"/>
      <x:c r="F30" s="31"/>
      <x:c r="G30" s="31"/>
      <x:c r="H30" s="31"/>
      <x:c r="J30" t="str">
        <x:f>Approx_Backtest!A31</x:f>
        <x:v>2026-W18</x:v>
      </x:c>
      <x:c r="K30" t="n">
        <x:f>Approx_Backtest!I31</x:f>
        <x:v>5.285714285714286</x:v>
      </x:c>
      <x:c r="L30" t="n">
        <x:f>Approx_Backtest!M31</x:f>
        <x:v>8.254543398928675</x:v>
      </x:c>
      <x:c r="M30" t="n">
        <x:f>Approx_Backtest!N31</x:f>
        <x:v>6.857142857142857</x:v>
      </x:c>
    </x:row>
    <x:row r="31">
      <x:c r="A31" s="31"/>
      <x:c r="B31" s="31"/>
      <x:c r="C31" s="31"/>
      <x:c r="D31" s="31"/>
      <x:c r="E31" s="31"/>
      <x:c r="F31" s="31"/>
      <x:c r="G31" s="31"/>
      <x:c r="H31" s="31"/>
      <x:c r="J31" t="str">
        <x:f>Approx_Backtest!A32</x:f>
        <x:v>2026-W19</x:v>
      </x:c>
      <x:c r="K31" t="n">
        <x:f>Approx_Backtest!I32</x:f>
        <x:v>3.8571428571428568</x:v>
      </x:c>
      <x:c r="L31" t="n">
        <x:f>Approx_Backtest!M32</x:f>
        <x:v>6.801829476567944</x:v>
      </x:c>
      <x:c r="M31" t="n">
        <x:f>Approx_Backtest!N32</x:f>
        <x:v>7</x:v>
      </x:c>
    </x:row>
    <x:row r="32">
      <x:c r="A32" s="31"/>
      <x:c r="B32" s="31"/>
      <x:c r="C32" s="31"/>
      <x:c r="D32" s="31"/>
      <x:c r="E32" s="31"/>
      <x:c r="F32" s="31"/>
      <x:c r="G32" s="31"/>
      <x:c r="H32" s="31"/>
      <x:c r="J32" t="str">
        <x:f>Approx_Backtest!A33</x:f>
        <x:v>2026-W20</x:v>
      </x:c>
      <x:c r="K32" t="n">
        <x:f>Approx_Backtest!I33</x:f>
        <x:v>11.428571428571427</x:v>
      </x:c>
      <x:c r="L32" t="n">
        <x:f>Approx_Backtest!M33</x:f>
        <x:v>5.257974709547727</x:v>
      </x:c>
      <x:c r="M32" t="n">
        <x:f>Approx_Backtest!N33</x:f>
        <x:v>6.357142857142857</x:v>
      </x:c>
    </x:row>
    <x:row r="33">
      <x:c r="A33" s="31"/>
      <x:c r="B33" s="31"/>
      <x:c r="C33" s="31"/>
      <x:c r="D33" s="31"/>
      <x:c r="E33" s="31"/>
      <x:c r="F33" s="31"/>
      <x:c r="G33" s="31"/>
      <x:c r="H33" s="31"/>
      <x:c r="J33" t="str">
        <x:f>Approx_Backtest!A34</x:f>
        <x:v>2026-W21</x:v>
      </x:c>
      <x:c r="K33" t="n">
        <x:f>Approx_Backtest!I34</x:f>
        <x:v>15.285714285714285</x:v>
      </x:c>
      <x:c r="L33" t="n">
        <x:f>Approx_Backtest!M34</x:f>
        <x:v>7.396024637327857</x:v>
      </x:c>
      <x:c r="M33" t="n">
        <x:f>Approx_Backtest!N34</x:f>
        <x:v>6.892857142857142</x:v>
      </x:c>
    </x:row>
    <x:row r="34">
      <x:c r="A34" s="31"/>
      <x:c r="B34" s="31"/>
      <x:c r="C34" s="31"/>
      <x:c r="D34" s="31"/>
      <x:c r="E34" s="31"/>
      <x:c r="F34" s="31"/>
      <x:c r="G34" s="31"/>
      <x:c r="H34" s="31"/>
      <x:c r="J34" t="str">
        <x:f>Approx_Backtest!A35</x:f>
        <x:v>2026-W22</x:v>
      </x:c>
      <x:c r="K34" t="n">
        <x:f>Approx_Backtest!I35</x:f>
        <x:v>7.7142857142857135</x:v>
      </x:c>
      <x:c r="L34" t="n">
        <x:f>Approx_Backtest!M35</x:f>
        <x:v>11.254220233845437</x:v>
      </x:c>
      <x:c r="M34" t="n">
        <x:f>Approx_Backtest!N35</x:f>
        <x:v>8.964285714285714</x:v>
      </x:c>
    </x:row>
    <x:row r="35">
      <x:c r="A35" s="31"/>
      <x:c r="B35" s="31"/>
      <x:c r="C35" s="31"/>
      <x:c r="D35" s="31"/>
      <x:c r="E35" s="31"/>
      <x:c r="F35" s="31"/>
      <x:c r="G35" s="31"/>
      <x:c r="H35" s="31"/>
      <x:c r="J35" t="str">
        <x:f>Approx_Backtest!A36</x:f>
        <x:v>2026-W23</x:v>
      </x:c>
      <x:c r="K35" t="n">
        <x:f>Approx_Backtest!I36</x:f>
        <x:v>7.7142857142857135</x:v>
      </x:c>
      <x:c r="L35" t="n">
        <x:f>Approx_Backtest!M36</x:f>
        <x:v>10.966222814210722</x:v>
      </x:c>
      <x:c r="M35" t="n">
        <x:f>Approx_Backtest!N36</x:f>
        <x:v>9.571428571428571</x:v>
      </x:c>
    </x:row>
    <x:row r="36">
      <x:c r="J36" t="str">
        <x:f>Approx_Backtest!A37</x:f>
        <x:v>2026-W24</x:v>
      </x:c>
      <x:c r="K36" t="n">
        <x:f>Approx_Backtest!I37</x:f>
        <x:v>10</x:v>
      </x:c>
      <x:c r="L36" t="n">
        <x:f>Approx_Backtest!M37</x:f>
        <x:v>10.114883431906232</x:v>
      </x:c>
      <x:c r="M36" t="n">
        <x:f>Approx_Backtest!N37</x:f>
        <x:v>10.535714285714285</x:v>
      </x:c>
    </x:row>
    <x:row r="37">
      <x:c r="J37" t="str">
        <x:f>Approx_Backtest!A38</x:f>
        <x:v>2026-W25</x:v>
      </x:c>
      <x:c r="K37" t="n">
        <x:f>Approx_Backtest!I38</x:f>
        <x:v>9.57142857142857</x:v>
      </x:c>
      <x:c r="L37" t="n">
        <x:f>Approx_Backtest!M38</x:f>
        <x:v>9.826161375248592</x:v>
      </x:c>
      <x:c r="M37" t="n">
        <x:f>Approx_Backtest!N38</x:f>
        <x:v>10.178571428571429</x:v>
      </x:c>
    </x:row>
    <x:row r="38">
      <x:c r="J38" t="str">
        <x:f>Approx_Backtest!A39</x:f>
        <x:v>2026-W26</x:v>
      </x:c>
      <x:c r="K38" t="n">
        <x:f>Approx_Backtest!I39</x:f>
        <x:v>9</x:v>
      </x:c>
      <x:c r="L38" t="n">
        <x:f>Approx_Backtest!M39</x:f>
        <x:v>8.287699956106538</x:v>
      </x:c>
      <x:c r="M38" t="n">
        <x:f>Approx_Backtest!N39</x:f>
        <x:v>8.75</x:v>
      </x:c>
    </x:row>
    <x:row r="39">
      <x:c r="J39" t="str">
        <x:f>Approx_Backtest!A40</x:f>
        <x:v>2026-W27</x:v>
      </x:c>
      <x:c r="K39" t="n">
        <x:f>Approx_Backtest!I40</x:f>
        <x:v>9.857142857142858</x:v>
      </x:c>
      <x:c r="L39" t="n">
        <x:f>Approx_Backtest!M40</x:f>
        <x:v>8.047461457859225</x:v>
      </x:c>
      <x:c r="M39" t="n">
        <x:f>Approx_Backtest!N40</x:f>
        <x:v>9.071428571428571</x:v>
      </x:c>
    </x:row>
    <x:row r="40">
      <x:c r="J40" t="str">
        <x:f>Approx_Backtest!A41</x:f>
        <x:v>2026-W28</x:v>
      </x:c>
      <x:c r="K40" t="n">
        <x:f>Approx_Backtest!I41</x:f>
        <x:v>7.571428571428571</x:v>
      </x:c>
      <x:c r="L40" t="n">
        <x:f>Approx_Backtest!M41</x:f>
        <x:v>9.669267535860321</x:v>
      </x:c>
      <x:c r="M40" t="n">
        <x:f>Approx_Backtest!N41</x:f>
        <x:v>9.607142857142858</x:v>
      </x:c>
    </x:row>
    <x:row r="41">
      <x:c r="J41" t="str">
        <x:f>Approx_Backtest!A42</x:f>
        <x:v>2026-W29</x:v>
      </x:c>
      <x:c r="K41" t="n">
        <x:f>Approx_Backtest!I42</x:f>
        <x:v>5.142857142857142</x:v>
      </x:c>
      <x:c r="L41" t="n">
        <x:f>Approx_Backtest!M42</x:f>
        <x:v>8.517831258615164</x:v>
      </x:c>
      <x:c r="M41" t="n">
        <x:f>Approx_Backtest!N42</x:f>
        <x:v>9</x:v>
      </x:c>
    </x:row>
    <x:row r="42">
      <x:c r="J42" t="str">
        <x:f>Approx_Backtest!A43</x:f>
        <x:v>2026-W30</x:v>
      </x:c>
      <x:c r="K42" t="n">
        <x:f>Approx_Backtest!I43</x:f>
        <x:v>6.7142857142857135</x:v>
      </x:c>
      <x:c r="L42" t="n">
        <x:f>Approx_Backtest!M43</x:f>
        <x:v>6.179939089473413</x:v>
      </x:c>
      <x:c r="M42" t="n">
        <x:f>Approx_Backtest!N43</x:f>
        <x:v>7.892857142857143</x:v>
      </x:c>
    </x:row>
    <x:row r="43">
      <x:c r="J43" t="str">
        <x:f>Approx_Backtest!A44</x:f>
        <x:v>2026-W31</x:v>
      </x:c>
      <x:c r="K43" t="n">
        <x:f>Approx_Backtest!I44</x:f>
        <x:v>4.571428571428571</x:v>
      </x:c>
      <x:c r="L43" t="n">
        <x:f>Approx_Backtest!M44</x:f>
        <x:v>5.704620966499719</x:v>
      </x:c>
      <x:c r="M43" t="n">
        <x:f>Approx_Backtest!N44</x:f>
        <x:v>7.321428571428571</x:v>
      </x:c>
    </x:row>
    <x:row r="44">
      <x:c r="J44" t="str">
        <x:f>Approx_Backtest!A45</x:f>
        <x:v>2026-W32</x:v>
      </x:c>
      <x:c r="K44" t="n">
        <x:f>Approx_Backtest!I45</x:f>
        <x:v>3.571428571428571</x:v>
      </x:c>
      <x:c r="L44" t="n">
        <x:f>Approx_Backtest!M45</x:f>
        <x:v>4.450999336117584</x:v>
      </x:c>
      <x:c r="M44" t="n">
        <x:f>Approx_Backtest!N45</x:f>
        <x:v>6</x:v>
      </x:c>
    </x:row>
    <x:row r="45">
      <x:c r="J45" t="str">
        <x:f>Approx_Backtest!A46</x:f>
        <x:v>2026-W33</x:v>
      </x:c>
      <x:c r="K45" t="n">
        <x:f>Approx_Backtest!I46</x:f>
        <x:v>3.8571428571428568</x:v>
      </x:c>
      <x:c r="L45" t="n">
        <x:f>Approx_Backtest!M46</x:f>
        <x:v>3.233148486289508</x:v>
      </x:c>
      <x:c r="M45" t="n">
        <x:f>Approx_Backtest!N46</x:f>
        <x:v>5</x:v>
      </x:c>
    </x:row>
    <x:row r="46">
      <x:c r="J46" t="str">
        <x:f>Approx_Backtest!A47</x:f>
        <x:v>2026-W34</x:v>
      </x:c>
      <x:c r="K46" t="n">
        <x:f>Approx_Backtest!I47</x:f>
        <x:v>4.571428571428571</x:v>
      </x:c>
      <x:c r="L46" t="n">
        <x:f>Approx_Backtest!M47</x:f>
        <x:v>3.0842011632966733</x:v>
      </x:c>
      <x:c r="M46" t="n">
        <x:f>Approx_Backtest!N47</x:f>
        <x:v>4.678571428571428</x:v>
      </x:c>
    </x:row>
    <x:row r="47">
      <x:c r="J47" t="str">
        <x:f>Approx_Backtest!A48</x:f>
        <x:v>2026-W35</x:v>
      </x:c>
      <x:c r="K47" t="n">
        <x:f>Approx_Backtest!I48</x:f>
        <x:v>5.285714285714286</x:v>
      </x:c>
      <x:c r="L47" t="n">
        <x:f>Approx_Backtest!M48</x:f>
        <x:v>3.3646754142583726</x:v>
      </x:c>
      <x:c r="M47" t="n">
        <x:f>Approx_Backtest!N48</x:f>
        <x:v>4.142857142857142</x:v>
      </x:c>
    </x:row>
    <x:row r="48">
      <x:c r="J48" t="str">
        <x:f>Approx_Backtest!A49</x:f>
        <x:v>2026-W36</x:v>
      </x:c>
      <x:c r="K48" t="n">
        <x:f>Approx_Backtest!I49</x:f>
        <x:v>4.857142857142857</x:v>
      </x:c>
      <x:c r="L48" t="n">
        <x:f>Approx_Backtest!M49</x:f>
        <x:v>3.6863690374558207</x:v>
      </x:c>
      <x:c r="M48" t="n">
        <x:f>Approx_Backtest!N49</x:f>
        <x:v>4.321428571428571</x:v>
      </x:c>
    </x:row>
  </x:sheetData>
  <x:mergeCells>
    <x:mergeCell ref="A1:H2"/>
    <x:mergeCell ref="A6:H9"/>
    <x:mergeCell ref="A25:H28"/>
  </x:mergeCells>
  <x:pageMargins left="0.7" right="0.7" top="0.75" bottom="0.75" header="0.3" footer="0.3"/>
  <x:drawing xmlns:r="http://schemas.openxmlformats.org/officeDocument/2006/relationships" r:id="R53c6d63cd79444bf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>
      <x:c r="A1" s="23" t="str">
        <x:v>Week</x:v>
      </x:c>
      <x:c r="B1" s="23" t="str">
        <x:v>Week Start</x:v>
      </x:c>
      <x:c r="C1" s="23" t="str">
        <x:v>Week End</x:v>
      </x:c>
      <x:c r="D1" s="23" t="str">
        <x:v>Customer Since</x:v>
      </x:c>
    </x:row>
    <x:row r="2">
      <x:c r="A2" t="n">
        <x:v>1</x:v>
      </x:c>
      <x:c r="B2" s="42" t="n">
        <x:v>46020</x:v>
      </x:c>
      <x:c r="C2" s="42" t="n">
        <x:v>46026</x:v>
      </x:c>
      <x:c r="D2" t="n">
        <x:v>0</x:v>
      </x:c>
    </x:row>
    <x:row r="3">
      <x:c r="A3" t="n">
        <x:v>2</x:v>
      </x:c>
      <x:c r="B3" s="42" t="n">
        <x:v>46027</x:v>
      </x:c>
      <x:c r="C3" s="42" t="n">
        <x:v>46033</x:v>
      </x:c>
      <x:c r="D3" t="n">
        <x:v>0</x:v>
      </x:c>
    </x:row>
    <x:row r="4">
      <x:c r="A4" t="n">
        <x:v>3</x:v>
      </x:c>
      <x:c r="B4" s="42" t="n">
        <x:v>46034</x:v>
      </x:c>
      <x:c r="C4" s="42" t="n">
        <x:v>46040</x:v>
      </x:c>
      <x:c r="D4" t="n">
        <x:v>1</x:v>
      </x:c>
    </x:row>
    <x:row r="5">
      <x:c r="A5" t="n">
        <x:v>4</x:v>
      </x:c>
      <x:c r="B5" s="42" t="n">
        <x:v>46041</x:v>
      </x:c>
      <x:c r="C5" s="42" t="n">
        <x:v>46047</x:v>
      </x:c>
      <x:c r="D5" t="n">
        <x:v>0</x:v>
      </x:c>
    </x:row>
    <x:row r="6">
      <x:c r="A6" t="n">
        <x:v>5</x:v>
      </x:c>
      <x:c r="B6" s="42" t="n">
        <x:v>46048</x:v>
      </x:c>
      <x:c r="C6" s="42" t="n">
        <x:v>46054</x:v>
      </x:c>
      <x:c r="D6" t="n">
        <x:v>1</x:v>
      </x:c>
    </x:row>
    <x:row r="7">
      <x:c r="A7" t="n">
        <x:v>6</x:v>
      </x:c>
      <x:c r="B7" s="42" t="n">
        <x:v>46055</x:v>
      </x:c>
      <x:c r="C7" s="42" t="n">
        <x:v>46061</x:v>
      </x:c>
      <x:c r="D7" t="n">
        <x:v>1</x:v>
      </x:c>
    </x:row>
    <x:row r="8">
      <x:c r="A8" t="n">
        <x:v>7</x:v>
      </x:c>
      <x:c r="B8" s="42" t="n">
        <x:v>46062</x:v>
      </x:c>
      <x:c r="C8" s="42" t="n">
        <x:v>46068</x:v>
      </x:c>
      <x:c r="D8" t="n">
        <x:v>0</x:v>
      </x:c>
    </x:row>
    <x:row r="9">
      <x:c r="A9" t="n">
        <x:v>8</x:v>
      </x:c>
      <x:c r="B9" s="42" t="n">
        <x:v>46069</x:v>
      </x:c>
      <x:c r="C9" s="42" t="n">
        <x:v>46075</x:v>
      </x:c>
      <x:c r="D9" t="n">
        <x:v>0</x:v>
      </x:c>
    </x:row>
    <x:row r="10">
      <x:c r="A10" t="n">
        <x:v>9</x:v>
      </x:c>
      <x:c r="B10" s="42" t="n">
        <x:v>46076</x:v>
      </x:c>
      <x:c r="C10" s="42" t="n">
        <x:v>46082</x:v>
      </x:c>
      <x:c r="D10" t="n">
        <x:v>2</x:v>
      </x:c>
    </x:row>
    <x:row r="11">
      <x:c r="A11" t="n">
        <x:v>10</x:v>
      </x:c>
      <x:c r="B11" s="42" t="n">
        <x:v>46083</x:v>
      </x:c>
      <x:c r="C11" s="42" t="n">
        <x:v>46089</x:v>
      </x:c>
      <x:c r="D11" t="n">
        <x:v>2</x:v>
      </x:c>
    </x:row>
    <x:row r="12">
      <x:c r="A12" t="n">
        <x:v>11</x:v>
      </x:c>
      <x:c r="B12" s="42" t="n">
        <x:v>46090</x:v>
      </x:c>
      <x:c r="C12" s="42" t="n">
        <x:v>46096</x:v>
      </x:c>
      <x:c r="D12" t="n">
        <x:v>4</x:v>
      </x:c>
    </x:row>
    <x:row r="13">
      <x:c r="A13" t="n">
        <x:v>12</x:v>
      </x:c>
      <x:c r="B13" s="42" t="n">
        <x:v>46097</x:v>
      </x:c>
      <x:c r="C13" s="42" t="n">
        <x:v>46103</x:v>
      </x:c>
      <x:c r="D13" t="n">
        <x:v>3</x:v>
      </x:c>
    </x:row>
    <x:row r="14">
      <x:c r="A14" t="n">
        <x:v>13</x:v>
      </x:c>
      <x:c r="B14" s="42" t="n">
        <x:v>46104</x:v>
      </x:c>
      <x:c r="C14" s="42" t="n">
        <x:v>46110</x:v>
      </x:c>
      <x:c r="D14" t="n">
        <x:v>6</x:v>
      </x:c>
    </x:row>
    <x:row r="15">
      <x:c r="A15" t="n">
        <x:v>14</x:v>
      </x:c>
      <x:c r="B15" s="42" t="n">
        <x:v>46111</x:v>
      </x:c>
      <x:c r="C15" s="42" t="n">
        <x:v>46117</x:v>
      </x:c>
      <x:c r="D15" t="n">
        <x:v>6</x:v>
      </x:c>
    </x:row>
    <x:row r="16">
      <x:c r="A16" t="n">
        <x:v>15</x:v>
      </x:c>
      <x:c r="B16" s="42" t="n">
        <x:v>46118</x:v>
      </x:c>
      <x:c r="C16" s="42" t="n">
        <x:v>46124</x:v>
      </x:c>
      <x:c r="D16" t="n">
        <x:v>3</x:v>
      </x:c>
    </x:row>
    <x:row r="17">
      <x:c r="A17" t="n">
        <x:v>16</x:v>
      </x:c>
      <x:c r="B17" s="42" t="n">
        <x:v>46125</x:v>
      </x:c>
      <x:c r="C17" s="42" t="n">
        <x:v>46131</x:v>
      </x:c>
      <x:c r="D17" t="n">
        <x:v>11</x:v>
      </x:c>
    </x:row>
    <x:row r="18">
      <x:c r="A18" t="n">
        <x:v>17</x:v>
      </x:c>
      <x:c r="B18" s="42" t="n">
        <x:v>46132</x:v>
      </x:c>
      <x:c r="C18" s="42" t="n">
        <x:v>46138</x:v>
      </x:c>
      <x:c r="D18" t="n">
        <x:v>7</x:v>
      </x:c>
    </x:row>
    <x:row r="19">
      <x:c r="A19" t="n">
        <x:v>18</x:v>
      </x:c>
      <x:c r="B19" s="42" t="n">
        <x:v>46139</x:v>
      </x:c>
      <x:c r="C19" s="42" t="n">
        <x:v>46145</x:v>
      </x:c>
      <x:c r="D19" t="n">
        <x:v>7</x:v>
      </x:c>
    </x:row>
    <x:row r="20">
      <x:c r="A20" t="n">
        <x:v>19</x:v>
      </x:c>
      <x:c r="B20" s="42" t="n">
        <x:v>46146</x:v>
      </x:c>
      <x:c r="C20" s="42" t="n">
        <x:v>46152</x:v>
      </x:c>
      <x:c r="D20" t="n">
        <x:v>3</x:v>
      </x:c>
    </x:row>
    <x:row r="21">
      <x:c r="A21" t="n">
        <x:v>20</x:v>
      </x:c>
      <x:c r="B21" s="42" t="n">
        <x:v>46153</x:v>
      </x:c>
      <x:c r="C21" s="42" t="n">
        <x:v>46159</x:v>
      </x:c>
      <x:c r="D21" t="n">
        <x:v>5</x:v>
      </x:c>
    </x:row>
    <x:row r="22">
      <x:c r="A22" t="n">
        <x:v>21</x:v>
      </x:c>
      <x:c r="B22" s="42" t="n">
        <x:v>46160</x:v>
      </x:c>
      <x:c r="C22" s="42" t="n">
        <x:v>46166</x:v>
      </x:c>
      <x:c r="D22" t="n">
        <x:v>20</x:v>
      </x:c>
    </x:row>
    <x:row r="23">
      <x:c r="A23" t="n">
        <x:v>22</x:v>
      </x:c>
      <x:c r="B23" s="42" t="n">
        <x:v>46167</x:v>
      </x:c>
      <x:c r="C23" s="42" t="n">
        <x:v>46173</x:v>
      </x:c>
      <x:c r="D23" t="n">
        <x:v>9</x:v>
      </x:c>
    </x:row>
    <x:row r="24">
      <x:c r="A24" t="n">
        <x:v>23</x:v>
      </x:c>
      <x:c r="B24" s="42" t="n">
        <x:v>46174</x:v>
      </x:c>
      <x:c r="C24" s="42" t="n">
        <x:v>46180</x:v>
      </x:c>
      <x:c r="D24" t="n">
        <x:v>6</x:v>
      </x:c>
    </x:row>
    <x:row r="25">
      <x:c r="A25" t="n">
        <x:v>24</x:v>
      </x:c>
      <x:c r="B25" s="42" t="n">
        <x:v>46181</x:v>
      </x:c>
      <x:c r="C25" s="42" t="n">
        <x:v>46187</x:v>
      </x:c>
      <x:c r="D25" t="n">
        <x:v>10</x:v>
      </x:c>
    </x:row>
    <x:row r="26">
      <x:c r="A26" t="n">
        <x:v>25</x:v>
      </x:c>
      <x:c r="B26" s="42" t="n">
        <x:v>46188</x:v>
      </x:c>
      <x:c r="C26" s="42" t="n">
        <x:v>46194</x:v>
      </x:c>
      <x:c r="D26" t="n">
        <x:v>10</x:v>
      </x:c>
    </x:row>
    <x:row r="27">
      <x:c r="A27" t="n">
        <x:v>26</x:v>
      </x:c>
      <x:c r="B27" s="42" t="n">
        <x:v>46195</x:v>
      </x:c>
      <x:c r="C27" s="42" t="n">
        <x:v>46201</x:v>
      </x:c>
      <x:c r="D27" t="n">
        <x:v>9</x:v>
      </x:c>
    </x:row>
    <x:row r="28">
      <x:c r="A28" t="n">
        <x:v>27</x:v>
      </x:c>
      <x:c r="B28" s="42" t="n">
        <x:v>46202</x:v>
      </x:c>
      <x:c r="C28" s="42" t="n">
        <x:v>46208</x:v>
      </x:c>
      <x:c r="D28" t="n">
        <x:v>9</x:v>
      </x:c>
    </x:row>
    <x:row r="29">
      <x:c r="A29" t="n">
        <x:v>28</x:v>
      </x:c>
      <x:c r="B29" s="42" t="n">
        <x:v>46209</x:v>
      </x:c>
      <x:c r="C29" s="42" t="n">
        <x:v>46215</x:v>
      </x:c>
      <x:c r="D29" t="n">
        <x:v>11</x:v>
      </x:c>
    </x:row>
    <x:row r="30">
      <x:c r="A30" t="n">
        <x:v>29</x:v>
      </x:c>
      <x:c r="B30" s="42" t="n">
        <x:v>46216</x:v>
      </x:c>
      <x:c r="C30" s="42" t="n">
        <x:v>46222</x:v>
      </x:c>
      <x:c r="D30" t="n">
        <x:v>3</x:v>
      </x:c>
    </x:row>
    <x:row r="31">
      <x:c r="A31" t="n">
        <x:v>30</x:v>
      </x:c>
      <x:c r="B31" s="42" t="n">
        <x:v>46223</x:v>
      </x:c>
      <x:c r="C31" s="42" t="n">
        <x:v>46229</x:v>
      </x:c>
      <x:c r="D31" t="n">
        <x:v>8</x:v>
      </x:c>
    </x:row>
    <x:row r="32">
      <x:c r="A32" t="n">
        <x:v>31</x:v>
      </x:c>
      <x:c r="B32" s="42" t="n">
        <x:v>46230</x:v>
      </x:c>
      <x:c r="C32" s="42" t="n">
        <x:v>46236</x:v>
      </x:c>
      <x:c r="D32" t="n">
        <x:v>5</x:v>
      </x:c>
    </x:row>
    <x:row r="33">
      <x:c r="A33" t="n">
        <x:v>32</x:v>
      </x:c>
      <x:c r="B33" s="42" t="n">
        <x:v>46237</x:v>
      </x:c>
      <x:c r="C33" s="42" t="n">
        <x:v>46243</x:v>
      </x:c>
      <x:c r="D33" t="n">
        <x:v>4</x:v>
      </x:c>
    </x:row>
    <x:row r="34">
      <x:c r="A34" t="n">
        <x:v>33</x:v>
      </x:c>
      <x:c r="B34" s="42" t="n">
        <x:v>46244</x:v>
      </x:c>
      <x:c r="C34" s="42" t="n">
        <x:v>46250</x:v>
      </x:c>
      <x:c r="D34" t="n">
        <x:v>3</x:v>
      </x:c>
    </x:row>
    <x:row r="35">
      <x:c r="A35" t="n">
        <x:v>34</x:v>
      </x:c>
      <x:c r="B35" s="42" t="n">
        <x:v>46251</x:v>
      </x:c>
      <x:c r="C35" s="42" t="n">
        <x:v>46257</x:v>
      </x:c>
      <x:c r="D35" t="n">
        <x:v>5</x:v>
      </x:c>
    </x:row>
    <x:row r="36">
      <x:c r="A36" t="n">
        <x:v>35</x:v>
      </x:c>
      <x:c r="B36" s="42" t="n">
        <x:v>46258</x:v>
      </x:c>
      <x:c r="C36" s="42" t="n">
        <x:v>46264</x:v>
      </x:c>
      <x:c r="D36" t="n">
        <x:v>4</x:v>
      </x:c>
    </x:row>
    <x:row r="37">
      <x:c r="A37" t="n">
        <x:v>36</x:v>
      </x:c>
      <x:c r="B37" s="42" t="n">
        <x:v>46265</x:v>
      </x:c>
      <x:c r="C37" s="42" t="n">
        <x:v>46271</x:v>
      </x:c>
      <x:c r="D37" t="n">
        <x:v>7</x:v>
      </x:c>
    </x:row>
    <x:row r="38">
      <x:c r="A38" t="n">
        <x:v>37</x:v>
      </x:c>
      <x:c r="B38" s="42" t="n">
        <x:v>46272</x:v>
      </x:c>
      <x:c r="C38" s="42" t="n">
        <x:v>46278</x:v>
      </x:c>
      <x:c r="D38" t="n">
        <x:v>2</x:v>
      </x:c>
    </x:row>
    <x:row r="39">
      <x:c r="A39" t="n">
        <x:v>38</x:v>
      </x:c>
      <x:c r="B39" s="42" t="n">
        <x:v>46279</x:v>
      </x:c>
      <x:c r="C39" s="42" t="n">
        <x:v>46285</x:v>
      </x:c>
      <x:c r="D39" t="n">
        <x:v>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8" hidden="0" customWidth="1"/>
    <x:col min="3" max="3" width="12" hidden="0" customWidth="1"/>
    <x:col min="4" max="4" width="12" hidden="0" customWidth="1"/>
    <x:col min="5" max="5" width="13" hidden="0" customWidth="1"/>
    <x:col min="6" max="6" width="10" hidden="0" customWidth="1"/>
    <x:col min="7" max="7" width="13" hidden="0" customWidth="1"/>
    <x:col min="8" max="8" width="10" hidden="0" customWidth="1"/>
    <x:col min="9" max="9" width="13" hidden="0" customWidth="1"/>
    <x:col min="10" max="10" width="11" hidden="0" customWidth="1"/>
    <x:col min="11" max="11" width="11" hidden="0" customWidth="1"/>
    <x:col min="12" max="12" width="12" hidden="0" customWidth="1"/>
    <x:col min="13" max="13" width="14" hidden="0" customWidth="1"/>
    <x:col min="14" max="14" width="14" hidden="0" customWidth="1"/>
    <x:col min="15" max="15" width="13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3" hidden="0" customWidth="1"/>
    <x:col min="21" max="21" width="12" hidden="0" customWidth="1"/>
    <x:col min="22" max="22" width="12" hidden="0" customWidth="1"/>
  </x:cols>
  <x:sheetData>
    <x:row r="1">
      <x:c r="A1" s="34" t="str">
        <x:v>Period</x:v>
      </x:c>
      <x:c r="B1" s="34" t="str">
        <x:v>Week #</x:v>
      </x:c>
      <x:c r="C1" s="34" t="str">
        <x:v>Model Start</x:v>
      </x:c>
      <x:c r="D1" s="34" t="str">
        <x:v>Model End</x:v>
      </x:c>
      <x:c r="E1" s="34" t="str">
        <x:v>Pivot Week A</x:v>
      </x:c>
      <x:c r="F1" s="34" t="str">
        <x:v>Count A</x:v>
      </x:c>
      <x:c r="G1" s="34" t="str">
        <x:v>Pivot Week B</x:v>
      </x:c>
      <x:c r="H1" s="34" t="str">
        <x:v>Count B</x:v>
      </x:c>
      <x:c r="I1" s="34" t="str">
        <x:v>Approx Actual</x:v>
      </x:c>
      <x:c r="J1" s="34" t="str">
        <x:v>eta</x:v>
      </x:c>
      <x:c r="K1" s="34" t="str">
        <x:v>Seasonal S</x:v>
      </x:c>
      <x:c r="L1" s="34" t="str">
        <x:v>Level Ratio r</x:v>
      </x:c>
      <x:c r="M1" s="34" t="str">
        <x:v>Adaptive Pred</x:v>
      </x:c>
      <x:c r="N1" s="34" t="str">
        <x:v>Recent4 Pred</x:v>
      </x:c>
      <x:c r="O1" s="34" t="str">
        <x:v>Adaptive Error</x:v>
      </x:c>
      <x:c r="P1" s="34" t="str">
        <x:v>Adaptive |Error|</x:v>
      </x:c>
      <x:c r="Q1" s="34" t="str">
        <x:v>Adaptive Error²</x:v>
      </x:c>
      <x:c r="R1" s="34" t="str">
        <x:v>Recent4 |Error|</x:v>
      </x:c>
      <x:c r="S1" s="34" t="str">
        <x:v>Recent4 Error²</x:v>
      </x:c>
      <x:c r="T1" s="34" t="str">
        <x:v>Recent4 Error</x:v>
      </x:c>
      <x:c r="U1" s="34" t="str">
        <x:v>Phase</x:v>
      </x:c>
      <x:c r="V1" s="34" t="str">
        <x:v>Winner</x:v>
      </x:c>
    </x:row>
    <x:row r="2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  <x:c r="U2" s="31"/>
      <x:c r="V2" s="31"/>
    </x:row>
    <x:row r="3">
      <x:c r="A3" s="16" t="str">
        <x:v>Approximation only. For each frozen-model bucket, Approx Actual = (4/7 × current Monday–Sunday pivot count) + (3/7 × next Monday–Sunday pivot count). This is exact only in expectation under uniform within-week timing. W37 is excluded because the needed next pivot week (W38) is incomplete.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</x:row>
    <x:row r="4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  <x:c r="O4" s="16"/>
      <x:c r="P4" s="16"/>
      <x:c r="Q4" s="16"/>
      <x:c r="R4" s="16"/>
      <x:c r="S4" s="16"/>
      <x:c r="T4" s="16"/>
      <x:c r="U4" s="16"/>
      <x:c r="V4" s="16"/>
    </x:row>
    <x:row r="5">
      <x:c r="A5" s="31"/>
      <x:c r="B5" s="31"/>
      <x:c r="C5" s="31"/>
      <x:c r="D5" s="31"/>
      <x:c r="E5" s="31"/>
      <x:c r="F5" s="31"/>
      <x:c r="G5" s="31"/>
      <x:c r="H5" s="31"/>
      <x:c r="I5" s="31"/>
      <x:c r="J5" s="31"/>
      <x:c r="K5" s="31"/>
      <x:c r="L5" s="31"/>
      <x:c r="M5" s="31"/>
      <x:c r="N5" s="31"/>
      <x:c r="O5" s="31"/>
      <x:c r="P5" s="31"/>
      <x:c r="Q5" s="31"/>
      <x:c r="R5" s="31"/>
      <x:c r="S5" s="31"/>
      <x:c r="T5" s="31"/>
      <x:c r="U5" s="31"/>
      <x:c r="V5" s="31"/>
    </x:row>
    <x:row r="6">
      <x:c r="A6" s="31"/>
      <x:c r="B6" s="31"/>
      <x:c r="C6" s="31"/>
      <x:c r="D6" s="31"/>
      <x:c r="E6" s="31"/>
      <x:c r="F6" s="31"/>
      <x:c r="G6" s="31"/>
      <x:c r="H6" s="31"/>
      <x:c r="I6" s="31"/>
      <x:c r="J6" s="31"/>
      <x:c r="K6" s="31"/>
      <x:c r="L6" s="31"/>
      <x:c r="M6" s="31"/>
      <x:c r="N6" s="31"/>
      <x:c r="O6" s="31"/>
      <x:c r="P6" s="31"/>
      <x:c r="Q6" s="31"/>
      <x:c r="R6" s="31"/>
      <x:c r="S6" s="31"/>
      <x:c r="T6" s="31"/>
      <x:c r="U6" s="31"/>
      <x:c r="V6" s="31"/>
    </x:row>
    <x:row r="7">
      <x:c r="A7" s="31"/>
      <x:c r="B7" s="31"/>
      <x:c r="C7" s="31"/>
      <x:c r="D7" s="31"/>
      <x:c r="E7" s="31"/>
      <x:c r="F7" s="31"/>
      <x:c r="G7" s="31"/>
      <x:c r="H7" s="31"/>
      <x:c r="I7" s="31"/>
      <x:c r="J7" s="31"/>
      <x:c r="K7" s="31"/>
      <x:c r="L7" s="31"/>
      <x:c r="M7" s="31"/>
      <x:c r="N7" s="31"/>
      <x:c r="O7" s="31"/>
      <x:c r="P7" s="31"/>
      <x:c r="Q7" s="31"/>
      <x:c r="R7" s="31"/>
      <x:c r="S7" s="31"/>
      <x:c r="T7" s="31"/>
      <x:c r="U7" s="31"/>
      <x:c r="V7" s="31"/>
    </x:row>
    <x:row r="8">
      <x:c r="A8" s="50" t="str">
        <x:v>2025-W47</x:v>
      </x:c>
      <x:c r="B8" s="50" t="n">
        <x:v>47</x:v>
      </x:c>
      <x:c r="C8" s="50"/>
      <x:c r="D8" s="50"/>
      <x:c r="E8" s="50"/>
      <x:c r="F8" s="50"/>
      <x:c r="G8" s="50"/>
      <x:c r="H8" s="50"/>
      <x:c r="I8" s="51" t="n">
        <x:v>0</x:v>
      </x:c>
      <x:c r="J8" s="51" t="n">
        <x:f>1.66650229+0.32560289*SIN(2*PI()*B8/52)-1.35700057*COS(2*PI()*B8/52)+0.07409782*SIN(4*PI()*B8/52)-0.32840420*COS(4*PI()*B8/52)</x:f>
        <x:v>0.17901279214584784</x:v>
      </x:c>
      <x:c r="K8" s="51" t="n">
        <x:f>EXP(J8)</x:f>
        <x:v>1.1960360439375382</x:v>
      </x:c>
      <x:c r="L8" s="51" t="n">
        <x:f>(I8+1)/K8</x:f>
        <x:v>0.8360952038768357</x:v>
      </x:c>
      <x:c r="M8" s="51"/>
      <x:c r="N8" s="51"/>
      <x:c r="O8" s="51"/>
      <x:c r="P8" s="51"/>
      <x:c r="Q8" s="51"/>
      <x:c r="R8" s="51"/>
      <x:c r="S8" s="51"/>
      <x:c r="T8" s="51"/>
      <x:c r="U8" s="50" t="str">
        <x:v>Seed</x:v>
      </x:c>
      <x:c r="V8" s="50" t="str"/>
    </x:row>
    <x:row r="9">
      <x:c r="A9" s="50" t="str">
        <x:v>2025-W48</x:v>
      </x:c>
      <x:c r="B9" s="50" t="n">
        <x:v>48</x:v>
      </x:c>
      <x:c r="C9" s="50"/>
      <x:c r="D9" s="50"/>
      <x:c r="E9" s="50"/>
      <x:c r="F9" s="50"/>
      <x:c r="G9" s="50"/>
      <x:c r="H9" s="50"/>
      <x:c r="I9" s="51" t="n">
        <x:v>0</x:v>
      </x:c>
      <x:c r="J9" s="51" t="n">
        <x:f>1.66650229+0.32560289*SIN(2*PI()*B9/52)-1.35700057*COS(2*PI()*B9/52)+0.07409782*SIN(4*PI()*B9/52)-0.32840420*COS(4*PI()*B9/52)</x:f>
        <x:v>0.06608659155490079</x:v>
      </x:c>
      <x:c r="K9" s="51" t="n">
        <x:f>EXP(J9)</x:f>
        <x:v>1.068319220583369</x:v>
      </x:c>
      <x:c r="L9" s="51" t="n">
        <x:f>(I9+1)/K9</x:f>
        <x:v>0.9360498067739881</x:v>
      </x:c>
      <x:c r="M9" s="51"/>
      <x:c r="N9" s="51"/>
      <x:c r="O9" s="51"/>
      <x:c r="P9" s="51"/>
      <x:c r="Q9" s="51"/>
      <x:c r="R9" s="51"/>
      <x:c r="S9" s="51"/>
      <x:c r="T9" s="51"/>
      <x:c r="U9" s="50" t="str">
        <x:v>Seed</x:v>
      </x:c>
      <x:c r="V9" s="50" t="str"/>
    </x:row>
    <x:row r="10">
      <x:c r="A10" s="50" t="str">
        <x:v>2025-W49</x:v>
      </x:c>
      <x:c r="B10" s="50" t="n">
        <x:v>49</x:v>
      </x:c>
      <x:c r="C10" s="50"/>
      <x:c r="D10" s="50"/>
      <x:c r="E10" s="50"/>
      <x:c r="F10" s="50"/>
      <x:c r="G10" s="50"/>
      <x:c r="H10" s="50"/>
      <x:c r="I10" s="51" t="n">
        <x:v>0</x:v>
      </x:c>
      <x:c r="J10" s="51" t="n">
        <x:f>1.66650229+0.32560289*SIN(2*PI()*B10/52)-1.35700057*COS(2*PI()*B10/52)+0.07409782*SIN(4*PI()*B10/52)-0.32840420*COS(4*PI()*B10/52)</x:f>
        <x:v>-0.012725677125319329</x:v>
      </x:c>
      <x:c r="K10" s="51" t="n">
        <x:f>EXP(J10)</x:f>
        <x:v>0.9873549519216952</x:v>
      </x:c>
      <x:c r="L10" s="51" t="n">
        <x:f>(I10+1)/K10</x:f>
        <x:v>1.012806993122072</x:v>
      </x:c>
      <x:c r="M10" s="51"/>
      <x:c r="N10" s="51"/>
      <x:c r="O10" s="51"/>
      <x:c r="P10" s="51"/>
      <x:c r="Q10" s="51"/>
      <x:c r="R10" s="51"/>
      <x:c r="S10" s="51"/>
      <x:c r="T10" s="51"/>
      <x:c r="U10" s="50" t="str">
        <x:v>Seed</x:v>
      </x:c>
      <x:c r="V10" s="50" t="str"/>
    </x:row>
    <x:row r="11">
      <x:c r="A11" s="50" t="str">
        <x:v>2025-W50</x:v>
      </x:c>
      <x:c r="B11" s="50" t="n">
        <x:v>50</x:v>
      </x:c>
      <x:c r="C11" s="50"/>
      <x:c r="D11" s="50"/>
      <x:c r="E11" s="50"/>
      <x:c r="F11" s="50"/>
      <x:c r="G11" s="50"/>
      <x:c r="H11" s="50"/>
      <x:c r="I11" s="51" t="n">
        <x:v>0</x:v>
      </x:c>
      <x:c r="J11" s="51" t="n">
        <x:f>1.66650229+0.32560289*SIN(2*PI()*B11/52)-1.35700057*COS(2*PI()*B11/52)+0.07409782*SIN(4*PI()*B11/52)-0.32840420*COS(4*PI()*B11/52)</x:f>
        <x:v>-0.054210633290037336</x:v>
      </x:c>
      <x:c r="K11" s="51" t="n">
        <x:f>EXP(J11)</x:f>
        <x:v>0.9472325667757111</x:v>
      </x:c>
      <x:c r="L11" s="51" t="n">
        <x:f>(I11+1)/K11</x:f>
        <x:v>1.0557069457650767</x:v>
      </x:c>
      <x:c r="M11" s="51"/>
      <x:c r="N11" s="51"/>
      <x:c r="O11" s="51"/>
      <x:c r="P11" s="51"/>
      <x:c r="Q11" s="51"/>
      <x:c r="R11" s="51"/>
      <x:c r="S11" s="51"/>
      <x:c r="T11" s="51"/>
      <x:c r="U11" s="50" t="str">
        <x:v>Seed</x:v>
      </x:c>
      <x:c r="V11" s="50" t="str"/>
    </x:row>
    <x:row r="12">
      <x:c r="A12" s="50" t="str">
        <x:v>2025-W51</x:v>
      </x:c>
      <x:c r="B12" s="50" t="n">
        <x:v>51</x:v>
      </x:c>
      <x:c r="C12" s="50"/>
      <x:c r="D12" s="50"/>
      <x:c r="E12" s="50"/>
      <x:c r="F12" s="50"/>
      <x:c r="G12" s="50"/>
      <x:c r="H12" s="50"/>
      <x:c r="I12" s="51" t="n">
        <x:v>0</x:v>
      </x:c>
      <x:c r="J12" s="51" t="n">
        <x:f>1.66650229+0.32560289*SIN(2*PI()*B12/52)-1.35700057*COS(2*PI()*B12/52)+0.07409782*SIN(4*PI()*B12/52)-0.32840420*COS(4*PI()*B12/52)</x:f>
        <x:v>-0.05644544925116529</x:v>
      </x:c>
      <x:c r="K12" s="51" t="n">
        <x:f>EXP(J12)</x:f>
        <x:v>0.945118039985757</x:v>
      </x:c>
      <x:c r="L12" s="51" t="n">
        <x:f>(I12+1)/K12</x:f>
        <x:v>1.0580688947753765</x:v>
      </x:c>
      <x:c r="M12" s="51"/>
      <x:c r="N12" s="51"/>
      <x:c r="O12" s="51"/>
      <x:c r="P12" s="51"/>
      <x:c r="Q12" s="51"/>
      <x:c r="R12" s="51"/>
      <x:c r="S12" s="51"/>
      <x:c r="T12" s="51"/>
      <x:c r="U12" s="50" t="str">
        <x:v>Seed</x:v>
      </x:c>
      <x:c r="V12" s="50" t="str"/>
    </x:row>
    <x:row r="13">
      <x:c r="A13" s="50" t="str">
        <x:v>2025-W52</x:v>
      </x:c>
      <x:c r="B13" s="50" t="n">
        <x:v>52</x:v>
      </x:c>
      <x:c r="C13" s="50"/>
      <x:c r="D13" s="50"/>
      <x:c r="E13" s="50"/>
      <x:c r="F13" s="50"/>
      <x:c r="G13" s="50"/>
      <x:c r="H13" s="50"/>
      <x:c r="I13" s="51" t="n">
        <x:v>0</x:v>
      </x:c>
      <x:c r="J13" s="51" t="n">
        <x:f>1.66650229+0.32560289*SIN(2*PI()*B13/52)-1.35700057*COS(2*PI()*B13/52)+0.07409782*SIN(4*PI()*B13/52)-0.32840420*COS(4*PI()*B13/52)</x:f>
        <x:v>-0.018902479999999777</x:v>
      </x:c>
      <x:c r="K13" s="51" t="n">
        <x:f>EXP(J13)</x:f>
        <x:v>0.9812750515199454</x:v>
      </x:c>
      <x:c r="L13" s="51" t="n">
        <x:f>(I13+1)/K13</x:f>
        <x:v>1.0190822628691625</x:v>
      </x:c>
      <x:c r="M13" s="51"/>
      <x:c r="N13" s="51"/>
      <x:c r="O13" s="51"/>
      <x:c r="P13" s="51"/>
      <x:c r="Q13" s="51"/>
      <x:c r="R13" s="51"/>
      <x:c r="S13" s="51"/>
      <x:c r="T13" s="51"/>
      <x:c r="U13" s="50" t="str">
        <x:v>Seed</x:v>
      </x:c>
      <x:c r="V13" s="50" t="str"/>
    </x:row>
    <x:row r="14">
      <x:c r="A14" s="31" t="str">
        <x:v>2026-W01</x:v>
      </x:c>
      <x:c r="B14" s="31" t="n">
        <x:v>1</x:v>
      </x:c>
      <x:c r="C14" s="52" t="n">
        <x:v>46023</x:v>
      </x:c>
      <x:c r="D14" s="52" t="n">
        <x:v>46029</x:v>
      </x:c>
      <x:c r="E14" s="31" t="str">
        <x:v>Pivot W01</x:v>
      </x:c>
      <x:c r="F14" s="31" t="n">
        <x:v>0</x:v>
      </x:c>
      <x:c r="G14" s="31" t="str">
        <x:v>Pivot W02</x:v>
      </x:c>
      <x:c r="H14" s="31" t="n">
        <x:v>0</x:v>
      </x:c>
      <x:c r="I14" s="35" t="n">
        <x:f>(4/7)*F14+(3/7)*H14</x:f>
        <x:v>0</x:v>
      </x:c>
      <x:c r="J14" s="35" t="n">
        <x:f>1.66650229+0.32560289*SIN(2*PI()*B14/52)-1.35700057*COS(2*PI()*B14/52)+0.07409782*SIN(4*PI()*B14/52)-0.32840420*COS(4*PI()*B14/52)</x:f>
        <x:v>0.05751427166423295</x:v>
      </x:c>
      <x:c r="K14" s="35" t="n">
        <x:f>EXP(J14)</x:f>
        <x:v>1.0592003870991435</x:v>
      </x:c>
      <x:c r="L14" s="35" t="n">
        <x:f>(I14+1)/K14</x:f>
        <x:v>0.9441084162919567</x:v>
      </x:c>
      <x:c r="M14" s="35" t="n">
        <x:f>MAX(0,K14*MAX(0.01,(-4*L8-L9+2*L10+5*L11+8*L12+11*L13)/21)-1)</x:f>
        <x:v>0.1448530875349927</x:v>
      </x:c>
      <x:c r="N14" s="35" t="n">
        <x:f>AVERAGE(I10:I13)</x:f>
        <x:v>0</x:v>
      </x:c>
      <x:c r="O14" s="35" t="n">
        <x:f>M14-I14</x:f>
        <x:v>0.1448530875349927</x:v>
      </x:c>
      <x:c r="P14" s="35" t="n">
        <x:f>ABS(O14)</x:f>
        <x:v>0.1448530875349927</x:v>
      </x:c>
      <x:c r="Q14" s="35" t="n">
        <x:f>O14^2</x:f>
        <x:v>0.02098241696842026</x:v>
      </x:c>
      <x:c r="R14" s="35" t="n">
        <x:f>ABS(T14)</x:f>
        <x:v>0</x:v>
      </x:c>
      <x:c r="S14" s="35" t="n">
        <x:f>T14^2</x:f>
        <x:v>0</x:v>
      </x:c>
      <x:c r="T14" s="35" t="n">
        <x:f>N14-I14</x:f>
        <x:v>0</x:v>
      </x:c>
      <x:c r="U14" s="31" t="str">
        <x:v>Rising</x:v>
      </x:c>
      <x:c r="V14" s="31" t="str">
        <x:f>IF(P14&lt;R14,"Adaptive",IF(P14&gt;R14,"Recent4","Tie"))</x:f>
        <x:v>Recent4</x:v>
      </x:c>
    </x:row>
    <x:row r="15">
      <x:c r="A15" s="31" t="str">
        <x:v>2026-W02</x:v>
      </x:c>
      <x:c r="B15" s="31" t="n">
        <x:v>2</x:v>
      </x:c>
      <x:c r="C15" s="52" t="n">
        <x:v>46030</x:v>
      </x:c>
      <x:c r="D15" s="52" t="n">
        <x:v>46036</x:v>
      </x:c>
      <x:c r="E15" s="31" t="str">
        <x:v>Pivot W02</x:v>
      </x:c>
      <x:c r="F15" s="31" t="n">
        <x:v>0</x:v>
      </x:c>
      <x:c r="G15" s="31" t="str">
        <x:v>Pivot W03</x:v>
      </x:c>
      <x:c r="H15" s="31" t="n">
        <x:v>1</x:v>
      </x:c>
      <x:c r="I15" s="35" t="n">
        <x:f>(4/7)*F15+(3/7)*H15</x:f>
        <x:v>0.42857142857142855</x:v>
      </x:c>
      <x:c r="J15" s="35" t="n">
        <x:f>1.66650229+0.32560289*SIN(2*PI()*B15/52)-1.35700057*COS(2*PI()*B15/52)+0.07409782*SIN(4*PI()*B15/52)-0.32840420*COS(4*PI()*B15/52)</x:f>
        <x:v>0.17050305844241637</x:v>
      </x:c>
      <x:c r="K15" s="35" t="n">
        <x:f>EXP(J15)</x:f>
        <x:v>1.1859012789390557</x:v>
      </x:c>
      <x:c r="L15" s="35" t="n">
        <x:f>(I15+1)/K15</x:f>
        <x:v>1.2046293008887494</x:v>
      </x:c>
      <x:c r="M15" s="35" t="n">
        <x:f>MAX(0,K15*MAX(0.01,(-4*L9-L10+2*L11+5*L12+8*L13+11*L14)/21)-1)</x:f>
        <x:v>0.19621313258176043</x:v>
      </x:c>
      <x:c r="N15" s="35" t="n">
        <x:f>AVERAGE(I11:I14)</x:f>
        <x:v>0</x:v>
      </x:c>
      <x:c r="O15" s="35" t="n">
        <x:f>M15-I15</x:f>
        <x:v>-0.23235829598966812</x:v>
      </x:c>
      <x:c r="P15" s="35" t="n">
        <x:f>ABS(O15)</x:f>
        <x:v>0.23235829598966812</x:v>
      </x:c>
      <x:c r="Q15" s="35" t="n">
        <x:f>O15^2</x:f>
        <x:v>0.05399037771522222</x:v>
      </x:c>
      <x:c r="R15" s="35" t="n">
        <x:f>ABS(T15)</x:f>
        <x:v>0.42857142857142855</x:v>
      </x:c>
      <x:c r="S15" s="35" t="n">
        <x:f>T15^2</x:f>
        <x:v>0.18367346938775508</x:v>
      </x:c>
      <x:c r="T15" s="35" t="n">
        <x:f>N15-I15</x:f>
        <x:v>-0.42857142857142855</x:v>
      </x:c>
      <x:c r="U15" s="31" t="str">
        <x:v>Rising</x:v>
      </x:c>
      <x:c r="V15" s="31" t="str">
        <x:f>IF(P15&lt;R15,"Adaptive",IF(P15&gt;R15,"Recent4","Tie"))</x:f>
        <x:v>Adaptive</x:v>
      </x:c>
    </x:row>
    <x:row r="16">
      <x:c r="A16" s="31" t="str">
        <x:v>2026-W03</x:v>
      </x:c>
      <x:c r="B16" s="31" t="n">
        <x:v>3</x:v>
      </x:c>
      <x:c r="C16" s="52" t="n">
        <x:v>46037</x:v>
      </x:c>
      <x:c r="D16" s="52" t="n">
        <x:v>46043</x:v>
      </x:c>
      <x:c r="E16" s="31" t="str">
        <x:v>Pivot W03</x:v>
      </x:c>
      <x:c r="F16" s="31" t="n">
        <x:v>1</x:v>
      </x:c>
      <x:c r="G16" s="31" t="str">
        <x:v>Pivot W04</x:v>
      </x:c>
      <x:c r="H16" s="31" t="n">
        <x:v>0</x:v>
      </x:c>
      <x:c r="I16" s="35" t="n">
        <x:f>(4/7)*F16+(3/7)*H16</x:f>
        <x:v>0.5714285714285714</x:v>
      </x:c>
      <x:c r="J16" s="35" t="n">
        <x:f>1.66650229+0.32560289*SIN(2*PI()*B16/52)-1.35700057*COS(2*PI()*B16/52)+0.07409782*SIN(4*PI()*B16/52)-0.32840420*COS(4*PI()*B16/52)</x:f>
        <x:v>0.31646696166952304</x:v>
      </x:c>
      <x:c r="K16" s="35" t="n">
        <x:f>EXP(J16)</x:f>
        <x:v>1.3722709039476417</x:v>
      </x:c>
      <x:c r="L16" s="35" t="n">
        <x:f>(I16+1)/K16</x:f>
        <x:v>1.1451299935807198</x:v>
      </x:c>
      <x:c r="M16" s="35" t="n">
        <x:f>MAX(0,K16*MAX(0.01,(-4*L10-L11+2*L12+5*L13+8*L14+11*L15)/21)-1)</x:f>
        <x:v>0.49697790599840763</x:v>
      </x:c>
      <x:c r="N16" s="35" t="n">
        <x:f>AVERAGE(I12:I15)</x:f>
        <x:v>0.10714285714285714</x:v>
      </x:c>
      <x:c r="O16" s="35" t="n">
        <x:f>M16-I16</x:f>
        <x:v>-0.07445066543016376</x:v>
      </x:c>
      <x:c r="P16" s="35" t="n">
        <x:f>ABS(O16)</x:f>
        <x:v>0.07445066543016376</x:v>
      </x:c>
      <x:c r="Q16" s="35" t="n">
        <x:f>O16^2</x:f>
        <x:v>0.005542901582994182</x:v>
      </x:c>
      <x:c r="R16" s="35" t="n">
        <x:f>ABS(T16)</x:f>
        <x:v>0.46428571428571425</x:v>
      </x:c>
      <x:c r="S16" s="35" t="n">
        <x:f>T16^2</x:f>
        <x:v>0.2155612244897959</x:v>
      </x:c>
      <x:c r="T16" s="35" t="n">
        <x:f>N16-I16</x:f>
        <x:v>-0.46428571428571425</x:v>
      </x:c>
      <x:c r="U16" s="31" t="str">
        <x:v>Rising</x:v>
      </x:c>
      <x:c r="V16" s="31" t="str">
        <x:f>IF(P16&lt;R16,"Adaptive",IF(P16&gt;R16,"Recent4","Tie"))</x:f>
        <x:v>Adaptive</x:v>
      </x:c>
    </x:row>
    <x:row r="17">
      <x:c r="A17" s="31" t="str">
        <x:v>2026-W04</x:v>
      </x:c>
      <x:c r="B17" s="31" t="n">
        <x:v>4</x:v>
      </x:c>
      <x:c r="C17" s="52" t="n">
        <x:v>46044</x:v>
      </x:c>
      <x:c r="D17" s="52" t="n">
        <x:v>46050</x:v>
      </x:c>
      <x:c r="E17" s="31" t="str">
        <x:v>Pivot W04</x:v>
      </x:c>
      <x:c r="F17" s="31" t="n">
        <x:v>0</x:v>
      </x:c>
      <x:c r="G17" s="31" t="str">
        <x:v>Pivot W05</x:v>
      </x:c>
      <x:c r="H17" s="31" t="n">
        <x:v>1</x:v>
      </x:c>
      <x:c r="I17" s="35" t="n">
        <x:f>(4/7)*F17+(3/7)*H17</x:f>
        <x:v>0.42857142857142855</x:v>
      </x:c>
      <x:c r="J17" s="35" t="n">
        <x:f>1.66650229+0.32560289*SIN(2*PI()*B17/52)-1.35700057*COS(2*PI()*B17/52)+0.07409782*SIN(4*PI()*B17/52)-0.32840420*COS(4*PI()*B17/52)</x:f>
        <x:v>0.4906796280055221</x:v>
      </x:c>
      <x:c r="K17" s="35" t="n">
        <x:f>EXP(J17)</x:f>
        <x:v>1.6334259648364633</x:v>
      </x:c>
      <x:c r="L17" s="35" t="n">
        <x:f>(I17+1)/K17</x:f>
        <x:v>0.8745859679746523</x:v>
      </x:c>
      <x:c r="M17" s="35" t="n">
        <x:f>MAX(0,K17*MAX(0.01,(-4*L11-L12+2*L13+5*L14+8*L15+11*L16)/21)-1)</x:f>
        <x:v>0.8443148116769015</x:v>
      </x:c>
      <x:c r="N17" s="35" t="n">
        <x:f>AVERAGE(I13:I16)</x:f>
        <x:v>0.25</x:v>
      </x:c>
      <x:c r="O17" s="35" t="n">
        <x:f>M17-I17</x:f>
        <x:v>0.41574338310547293</x:v>
      </x:c>
      <x:c r="P17" s="35" t="n">
        <x:f>ABS(O17)</x:f>
        <x:v>0.41574338310547293</x:v>
      </x:c>
      <x:c r="Q17" s="35" t="n">
        <x:f>O17^2</x:f>
        <x:v>0.17284256059598405</x:v>
      </x:c>
      <x:c r="R17" s="35" t="n">
        <x:f>ABS(T17)</x:f>
        <x:v>0.17857142857142855</x:v>
      </x:c>
      <x:c r="S17" s="35" t="n">
        <x:f>T17^2</x:f>
        <x:v>0.03188775510204081</x:v>
      </x:c>
      <x:c r="T17" s="35" t="n">
        <x:f>N17-I17</x:f>
        <x:v>-0.17857142857142855</x:v>
      </x:c>
      <x:c r="U17" s="31" t="str">
        <x:v>Rising</x:v>
      </x:c>
      <x:c r="V17" s="31" t="str">
        <x:f>IF(P17&lt;R17,"Adaptive",IF(P17&gt;R17,"Recent4","Tie"))</x:f>
        <x:v>Recent4</x:v>
      </x:c>
    </x:row>
    <x:row r="18">
      <x:c r="A18" s="31" t="str">
        <x:v>2026-W05</x:v>
      </x:c>
      <x:c r="B18" s="31" t="n">
        <x:v>5</x:v>
      </x:c>
      <x:c r="C18" s="52" t="n">
        <x:v>46051</x:v>
      </x:c>
      <x:c r="D18" s="52" t="n">
        <x:v>46057</x:v>
      </x:c>
      <x:c r="E18" s="31" t="str">
        <x:v>Pivot W05</x:v>
      </x:c>
      <x:c r="F18" s="31" t="n">
        <x:v>1</x:v>
      </x:c>
      <x:c r="G18" s="31" t="str">
        <x:v>Pivot W06</x:v>
      </x:c>
      <x:c r="H18" s="31" t="n">
        <x:v>1</x:v>
      </x:c>
      <x:c r="I18" s="35" t="n">
        <x:f>(4/7)*F18+(3/7)*H18</x:f>
        <x:v>1</x:v>
      </x:c>
      <x:c r="J18" s="35" t="n">
        <x:f>1.66650229+0.32560289*SIN(2*PI()*B18/52)-1.35700057*COS(2*PI()*B18/52)+0.07409782*SIN(4*PI()*B18/52)-0.32840420*COS(4*PI()*B18/52)</x:f>
        <x:v>0.687505169126573</x:v>
      </x:c>
      <x:c r="K18" s="35" t="n">
        <x:f>EXP(J18)</x:f>
        <x:v>1.988747749644562</x:v>
      </x:c>
      <x:c r="L18" s="35" t="n">
        <x:f>(I18+1)/K18</x:f>
        <x:v>1.0056579575551747</x:v>
      </x:c>
      <x:c r="M18" s="35" t="n">
        <x:f>MAX(0,K18*MAX(0.01,(-4*L12-L13+2*L14+5*L15+8*L16+11*L17)/21)-1)</x:f>
        <x:v>1.0305579598615835</x:v>
      </x:c>
      <x:c r="N18" s="35" t="n">
        <x:f>AVERAGE(I14:I17)</x:f>
        <x:v>0.35714285714285715</x:v>
      </x:c>
      <x:c r="O18" s="35" t="n">
        <x:f>M18-I18</x:f>
        <x:v>0.030557959861583495</x:v>
      </x:c>
      <x:c r="P18" s="35" t="n">
        <x:f>ABS(O18)</x:f>
        <x:v>0.030557959861583495</x:v>
      </x:c>
      <x:c r="Q18" s="35" t="n">
        <x:f>O18^2</x:f>
        <x:v>0.0009337889109021479</x:v>
      </x:c>
      <x:c r="R18" s="35" t="n">
        <x:f>ABS(T18)</x:f>
        <x:v>0.6428571428571428</x:v>
      </x:c>
      <x:c r="S18" s="35" t="n">
        <x:f>T18^2</x:f>
        <x:v>0.4132653061224489</x:v>
      </x:c>
      <x:c r="T18" s="35" t="n">
        <x:f>N18-I18</x:f>
        <x:v>-0.6428571428571428</x:v>
      </x:c>
      <x:c r="U18" s="31" t="str">
        <x:v>Rising</x:v>
      </x:c>
      <x:c r="V18" s="31" t="str">
        <x:f>IF(P18&lt;R18,"Adaptive",IF(P18&gt;R18,"Recent4","Tie"))</x:f>
        <x:v>Adaptive</x:v>
      </x:c>
    </x:row>
    <x:row r="19">
      <x:c r="A19" s="31" t="str">
        <x:v>2026-W06</x:v>
      </x:c>
      <x:c r="B19" s="31" t="n">
        <x:v>6</x:v>
      </x:c>
      <x:c r="C19" s="52" t="n">
        <x:v>46058</x:v>
      </x:c>
      <x:c r="D19" s="52" t="n">
        <x:v>46064</x:v>
      </x:c>
      <x:c r="E19" s="31" t="str">
        <x:v>Pivot W06</x:v>
      </x:c>
      <x:c r="F19" s="31" t="n">
        <x:v>1</x:v>
      </x:c>
      <x:c r="G19" s="31" t="str">
        <x:v>Pivot W07</x:v>
      </x:c>
      <x:c r="H19" s="31" t="n">
        <x:v>0</x:v>
      </x:c>
      <x:c r="I19" s="35" t="n">
        <x:f>(4/7)*F19+(3/7)*H19</x:f>
        <x:v>0.5714285714285714</x:v>
      </x:c>
      <x:c r="J19" s="35" t="n">
        <x:f>1.66650229+0.32560289*SIN(2*PI()*B19/52)-1.35700057*COS(2*PI()*B19/52)+0.07409782*SIN(4*PI()*B19/52)-0.32840420*COS(4*PI()*B19/52)</x:f>
        <x:v>0.9006602434437897</x:v>
      </x:c>
      <x:c r="K19" s="35" t="n">
        <x:f>EXP(J19)</x:f>
        <x:v>2.461227584200242</x:v>
      </x:c>
      <x:c r="L19" s="35" t="n">
        <x:f>(I19+1)/K19</x:f>
        <x:v>0.6384734924621754</x:v>
      </x:c>
      <x:c r="M19" s="35" t="n">
        <x:f>MAX(0,K19*MAX(0.01,(-4*L13-L14+2*L15+5*L16+8*L17+11*L18)/21)-1)</x:f>
        <x:v>1.481549867559477</x:v>
      </x:c>
      <x:c r="N19" s="35" t="n">
        <x:f>AVERAGE(I15:I18)</x:f>
        <x:v>0.6071428571428572</x:v>
      </x:c>
      <x:c r="O19" s="35" t="n">
        <x:f>M19-I19</x:f>
        <x:v>0.9101212961309055</x:v>
      </x:c>
      <x:c r="P19" s="35" t="n">
        <x:f>ABS(O19)</x:f>
        <x:v>0.9101212961309055</x:v>
      </x:c>
      <x:c r="Q19" s="35" t="n">
        <x:f>O19^2</x:f>
        <x:v>0.8283207736709994</x:v>
      </x:c>
      <x:c r="R19" s="35" t="n">
        <x:f>ABS(T19)</x:f>
        <x:v>0.03571428571428581</x:v>
      </x:c>
      <x:c r="S19" s="35" t="n">
        <x:f>T19^2</x:f>
        <x:v>0.0012755102040816395</x:v>
      </x:c>
      <x:c r="T19" s="35" t="n">
        <x:f>N19-I19</x:f>
        <x:v>0.03571428571428581</x:v>
      </x:c>
      <x:c r="U19" s="31" t="str">
        <x:v>Rising</x:v>
      </x:c>
      <x:c r="V19" s="31" t="str">
        <x:f>IF(P19&lt;R19,"Adaptive",IF(P19&gt;R19,"Recent4","Tie"))</x:f>
        <x:v>Recent4</x:v>
      </x:c>
    </x:row>
    <x:row r="20">
      <x:c r="A20" s="31" t="str">
        <x:v>2026-W07</x:v>
      </x:c>
      <x:c r="B20" s="31" t="n">
        <x:v>7</x:v>
      </x:c>
      <x:c r="C20" s="52" t="n">
        <x:v>46065</x:v>
      </x:c>
      <x:c r="D20" s="52" t="n">
        <x:v>46071</x:v>
      </x:c>
      <x:c r="E20" s="31" t="str">
        <x:v>Pivot W07</x:v>
      </x:c>
      <x:c r="F20" s="31" t="n">
        <x:v>0</x:v>
      </x:c>
      <x:c r="G20" s="31" t="str">
        <x:v>Pivot W08</x:v>
      </x:c>
      <x:c r="H20" s="31" t="n">
        <x:v>0</x:v>
      </x:c>
      <x:c r="I20" s="35" t="n">
        <x:f>(4/7)*F20+(3/7)*H20</x:f>
        <x:v>0</x:v>
      </x:c>
      <x:c r="J20" s="35" t="n">
        <x:f>1.66650229+0.32560289*SIN(2*PI()*B20/52)-1.35700057*COS(2*PI()*B20/52)+0.07409782*SIN(4*PI()*B20/52)-0.32840420*COS(4*PI()*B20/52)</x:f>
        <x:v>1.1235040431031234</x:v>
      </x:c>
      <x:c r="K20" s="35" t="n">
        <x:f>EXP(J20)</x:f>
        <x:v>3.075612422149689</x:v>
      </x:c>
      <x:c r="L20" s="35" t="n">
        <x:f>(I20+1)/K20</x:f>
        <x:v>0.3251384969049687</x:v>
      </x:c>
      <x:c r="M20" s="35" t="n">
        <x:f>MAX(0,K20*MAX(0.01,(-4*L14-L15+2*L16+5*L17+8*L18+11*L19)/21)-1)</x:f>
        <x:v>1.4532547701766005</x:v>
      </x:c>
      <x:c r="N20" s="35" t="n">
        <x:f>AVERAGE(I16:I19)</x:f>
        <x:v>0.6428571428571428</x:v>
      </x:c>
      <x:c r="O20" s="35" t="n">
        <x:f>M20-I20</x:f>
        <x:v>1.4532547701766005</x:v>
      </x:c>
      <x:c r="P20" s="35" t="n">
        <x:f>ABS(O20)</x:f>
        <x:v>1.4532547701766005</x:v>
      </x:c>
      <x:c r="Q20" s="35" t="n">
        <x:f>O20^2</x:f>
        <x:v>2.111949427041044</x:v>
      </x:c>
      <x:c r="R20" s="35" t="n">
        <x:f>ABS(T20)</x:f>
        <x:v>0.6428571428571428</x:v>
      </x:c>
      <x:c r="S20" s="35" t="n">
        <x:f>T20^2</x:f>
        <x:v>0.4132653061224489</x:v>
      </x:c>
      <x:c r="T20" s="35" t="n">
        <x:f>N20-I20</x:f>
        <x:v>0.6428571428571428</x:v>
      </x:c>
      <x:c r="U20" s="31" t="str">
        <x:v>Rising</x:v>
      </x:c>
      <x:c r="V20" s="31" t="str">
        <x:f>IF(P20&lt;R20,"Adaptive",IF(P20&gt;R20,"Recent4","Tie"))</x:f>
        <x:v>Recent4</x:v>
      </x:c>
    </x:row>
    <x:row r="21">
      <x:c r="A21" s="31" t="str">
        <x:v>2026-W08</x:v>
      </x:c>
      <x:c r="B21" s="31" t="n">
        <x:v>8</x:v>
      </x:c>
      <x:c r="C21" s="52" t="n">
        <x:v>46072</x:v>
      </x:c>
      <x:c r="D21" s="52" t="n">
        <x:v>46078</x:v>
      </x:c>
      <x:c r="E21" s="31" t="str">
        <x:v>Pivot W08</x:v>
      </x:c>
      <x:c r="F21" s="31" t="n">
        <x:v>0</x:v>
      </x:c>
      <x:c r="G21" s="31" t="str">
        <x:v>Pivot W09</x:v>
      </x:c>
      <x:c r="H21" s="31" t="n">
        <x:v>2</x:v>
      </x:c>
      <x:c r="I21" s="35" t="n">
        <x:f>(4/7)*F21+(3/7)*H21</x:f>
        <x:v>0.8571428571428571</x:v>
      </x:c>
      <x:c r="J21" s="35" t="n">
        <x:f>1.66650229+0.32560289*SIN(2*PI()*B21/52)-1.35700057*COS(2*PI()*B21/52)+0.07409782*SIN(4*PI()*B21/52)-0.32840420*COS(4*PI()*B21/52)</x:f>
        <x:v>1.3493404295401372</x:v>
      </x:c>
      <x:c r="K21" s="35" t="n">
        <x:f>EXP(J21)</x:f>
        <x:v>3.8548821256354344</x:v>
      </x:c>
      <x:c r="L21" s="35" t="n">
        <x:f>(I21+1)/K21</x:f>
        <x:v>0.4817638507783757</x:v>
      </x:c>
      <x:c r="M21" s="35" t="n">
        <x:f>MAX(0,K21*MAX(0.01,(-4*L15-L16+2*L17+5*L18+8*L19+11*L20)/21)-1)</x:f>
        <x:v>0.7435312325348682</x:v>
      </x:c>
      <x:c r="N21" s="35" t="n">
        <x:f>AVERAGE(I17:I20)</x:f>
        <x:v>0.5</x:v>
      </x:c>
      <x:c r="O21" s="35" t="n">
        <x:f>M21-I21</x:f>
        <x:v>-0.1136116246079889</x:v>
      </x:c>
      <x:c r="P21" s="35" t="n">
        <x:f>ABS(O21)</x:f>
        <x:v>0.1136116246079889</x:v>
      </x:c>
      <x:c r="Q21" s="35" t="n">
        <x:f>O21^2</x:f>
        <x:v>0.01290760124606659</x:v>
      </x:c>
      <x:c r="R21" s="35" t="n">
        <x:f>ABS(T21)</x:f>
        <x:v>0.3571428571428571</x:v>
      </x:c>
      <x:c r="S21" s="35" t="n">
        <x:f>T21^2</x:f>
        <x:v>0.12755102040816324</x:v>
      </x:c>
      <x:c r="T21" s="35" t="n">
        <x:f>N21-I21</x:f>
        <x:v>-0.3571428571428571</x:v>
      </x:c>
      <x:c r="U21" s="31" t="str">
        <x:v>Rising</x:v>
      </x:c>
      <x:c r="V21" s="31" t="str">
        <x:f>IF(P21&lt;R21,"Adaptive",IF(P21&gt;R21,"Recent4","Tie"))</x:f>
        <x:v>Adaptive</x:v>
      </x:c>
    </x:row>
    <x:row r="22">
      <x:c r="A22" s="31" t="str">
        <x:v>2026-W09</x:v>
      </x:c>
      <x:c r="B22" s="31" t="n">
        <x:v>9</x:v>
      </x:c>
      <x:c r="C22" s="52" t="n">
        <x:v>46079</x:v>
      </x:c>
      <x:c r="D22" s="52" t="n">
        <x:v>46085</x:v>
      </x:c>
      <x:c r="E22" s="31" t="str">
        <x:v>Pivot W09</x:v>
      </x:c>
      <x:c r="F22" s="31" t="n">
        <x:v>2</x:v>
      </x:c>
      <x:c r="G22" s="31" t="str">
        <x:v>Pivot W10</x:v>
      </x:c>
      <x:c r="H22" s="31" t="n">
        <x:v>2</x:v>
      </x:c>
      <x:c r="I22" s="35" t="n">
        <x:f>(4/7)*F22+(3/7)*H22</x:f>
        <x:v>2</x:v>
      </x:c>
      <x:c r="J22" s="35" t="n">
        <x:f>1.66650229+0.32560289*SIN(2*PI()*B22/52)-1.35700057*COS(2*PI()*B22/52)+0.07409782*SIN(4*PI()*B22/52)-0.32840420*COS(4*PI()*B22/52)</x:f>
        <x:v>1.5717158806213372</x:v>
      </x:c>
      <x:c r="K22" s="35" t="n">
        <x:f>EXP(J22)</x:f>
        <x:v>4.814902908291473</x:v>
      </x:c>
      <x:c r="L22" s="35" t="n">
        <x:f>(I22+1)/K22</x:f>
        <x:v>0.62306552325985</x:v>
      </x:c>
      <x:c r="M22" s="35" t="n">
        <x:f>MAX(0,K22*MAX(0.01,(-4*L16-L17+2*L18+5*L19+8*L20+11*L21)/21)-1)</x:f>
        <x:v>0.7537911878274524</x:v>
      </x:c>
      <x:c r="N22" s="35" t="n">
        <x:f>AVERAGE(I18:I21)</x:f>
        <x:v>0.6071428571428571</x:v>
      </x:c>
      <x:c r="O22" s="35" t="n">
        <x:f>M22-I22</x:f>
        <x:v>-1.2462088121725476</x:v>
      </x:c>
      <x:c r="P22" s="35" t="n">
        <x:f>ABS(O22)</x:f>
        <x:v>1.2462088121725476</x:v>
      </x:c>
      <x:c r="Q22" s="35" t="n">
        <x:f>O22^2</x:f>
        <x:v>1.553036403536512</x:v>
      </x:c>
      <x:c r="R22" s="35" t="n">
        <x:f>ABS(T22)</x:f>
        <x:v>1.3928571428571428</x:v>
      </x:c>
      <x:c r="S22" s="35" t="n">
        <x:f>T22^2</x:f>
        <x:v>1.9400510204081631</x:v>
      </x:c>
      <x:c r="T22" s="35" t="n">
        <x:f>N22-I22</x:f>
        <x:v>-1.3928571428571428</x:v>
      </x:c>
      <x:c r="U22" s="31" t="str">
        <x:v>Rising</x:v>
      </x:c>
      <x:c r="V22" s="31" t="str">
        <x:f>IF(P22&lt;R22,"Adaptive",IF(P22&gt;R22,"Recent4","Tie"))</x:f>
        <x:v>Adaptive</x:v>
      </x:c>
    </x:row>
    <x:row r="23">
      <x:c r="A23" s="31" t="str">
        <x:v>2026-W10</x:v>
      </x:c>
      <x:c r="B23" s="31" t="n">
        <x:v>10</x:v>
      </x:c>
      <x:c r="C23" s="52" t="n">
        <x:v>46086</x:v>
      </x:c>
      <x:c r="D23" s="52" t="n">
        <x:v>46092</x:v>
      </x:c>
      <x:c r="E23" s="31" t="str">
        <x:v>Pivot W10</x:v>
      </x:c>
      <x:c r="F23" s="31" t="n">
        <x:v>2</x:v>
      </x:c>
      <x:c r="G23" s="31" t="str">
        <x:v>Pivot W11</x:v>
      </x:c>
      <x:c r="H23" s="31" t="n">
        <x:v>4</x:v>
      </x:c>
      <x:c r="I23" s="35" t="n">
        <x:f>(4/7)*F23+(3/7)*H23</x:f>
        <x:v>2.8571428571428568</x:v>
      </x:c>
      <x:c r="J23" s="35" t="n">
        <x:f>1.66650229+0.32560289*SIN(2*PI()*B23/52)-1.35700057*COS(2*PI()*B23/52)+0.07409782*SIN(4*PI()*B23/52)-0.32840420*COS(4*PI()*B23/52)</x:f>
        <x:v>1.7846972637865859</x:v>
      </x:c>
      <x:c r="K23" s="35" t="n">
        <x:f>EXP(J23)</x:f>
        <x:v>5.957776039983573</x:v>
      </x:c>
      <x:c r="L23" s="35" t="n">
        <x:f>(I23+1)/K23</x:f>
        <x:v>0.6474132010429671</x:v>
      </x:c>
      <x:c r="M23" s="35" t="n">
        <x:f>MAX(0,K23*MAX(0.01,(-4*L17-L18+2*L19+5*L20+8*L21+11*L22)/21)-1)</x:f>
        <x:v>1.5835382867145293</x:v>
      </x:c>
      <x:c r="N23" s="35" t="n">
        <x:f>AVERAGE(I19:I22)</x:f>
        <x:v>0.8571428571428571</x:v>
      </x:c>
      <x:c r="O23" s="35" t="n">
        <x:f>M23-I23</x:f>
        <x:v>-1.2736045704283274</x:v>
      </x:c>
      <x:c r="P23" s="35" t="n">
        <x:f>ABS(O23)</x:f>
        <x:v>1.2736045704283274</x:v>
      </x:c>
      <x:c r="Q23" s="35" t="n">
        <x:f>O23^2</x:f>
        <x:v>1.6220686018159245</x:v>
      </x:c>
      <x:c r="R23" s="35" t="n">
        <x:f>ABS(T23)</x:f>
        <x:v>1.9999999999999996</x:v>
      </x:c>
      <x:c r="S23" s="35" t="n">
        <x:f>T23^2</x:f>
        <x:v>3.9999999999999982</x:v>
      </x:c>
      <x:c r="T23" s="35" t="n">
        <x:f>N23-I23</x:f>
        <x:v>-1.9999999999999996</x:v>
      </x:c>
      <x:c r="U23" s="31" t="str">
        <x:v>Rising</x:v>
      </x:c>
      <x:c r="V23" s="31" t="str">
        <x:f>IF(P23&lt;R23,"Adaptive",IF(P23&gt;R23,"Recent4","Tie"))</x:f>
        <x:v>Adaptive</x:v>
      </x:c>
    </x:row>
    <x:row r="24">
      <x:c r="A24" s="31" t="str">
        <x:v>2026-W11</x:v>
      </x:c>
      <x:c r="B24" s="31" t="n">
        <x:v>11</x:v>
      </x:c>
      <x:c r="C24" s="52" t="n">
        <x:v>46093</x:v>
      </x:c>
      <x:c r="D24" s="52" t="n">
        <x:v>46099</x:v>
      </x:c>
      <x:c r="E24" s="31" t="str">
        <x:v>Pivot W11</x:v>
      </x:c>
      <x:c r="F24" s="31" t="n">
        <x:v>4</x:v>
      </x:c>
      <x:c r="G24" s="31" t="str">
        <x:v>Pivot W12</x:v>
      </x:c>
      <x:c r="H24" s="31" t="n">
        <x:v>3</x:v>
      </x:c>
      <x:c r="I24" s="35" t="n">
        <x:f>(4/7)*F24+(3/7)*H24</x:f>
        <x:v>3.571428571428571</x:v>
      </x:c>
      <x:c r="J24" s="35" t="n">
        <x:f>1.66650229+0.32560289*SIN(2*PI()*B24/52)-1.35700057*COS(2*PI()*B24/52)+0.07409782*SIN(4*PI()*B24/52)-0.32840420*COS(4*PI()*B24/52)</x:f>
        <x:v>1.98311471061938</x:v>
      </x:c>
      <x:c r="K24" s="35" t="n">
        <x:f>EXP(J24)</x:f>
        <x:v>7.26533720260851</x:v>
      </x:c>
      <x:c r="L24" s="35" t="n">
        <x:f>(I24+1)/K24</x:f>
        <x:v>0.6292107914533228</x:v>
      </x:c>
      <x:c r="M24" s="35" t="n">
        <x:f>MAX(0,K24*MAX(0.01,(-4*L18-L19+2*L20+5*L21+8*L22+11*L23)/21)-1)</x:f>
        <x:v>2.6340733447625966</x:v>
      </x:c>
      <x:c r="N24" s="35" t="n">
        <x:f>AVERAGE(I20:I23)</x:f>
        <x:v>1.4285714285714284</x:v>
      </x:c>
      <x:c r="O24" s="35" t="n">
        <x:f>M24-I24</x:f>
        <x:v>-0.9373552266659746</x:v>
      </x:c>
      <x:c r="P24" s="35" t="n">
        <x:f>ABS(O24)</x:f>
        <x:v>0.9373552266659746</x:v>
      </x:c>
      <x:c r="Q24" s="35" t="n">
        <x:f>O24^2</x:f>
        <x:v>0.8786348209580206</x:v>
      </x:c>
      <x:c r="R24" s="35" t="n">
        <x:f>ABS(T24)</x:f>
        <x:v>2.142857142857143</x:v>
      </x:c>
      <x:c r="S24" s="35" t="n">
        <x:f>T24^2</x:f>
        <x:v>4.591836734693877</x:v>
      </x:c>
      <x:c r="T24" s="35" t="n">
        <x:f>N24-I24</x:f>
        <x:v>-2.142857142857143</x:v>
      </x:c>
      <x:c r="U24" s="31" t="str">
        <x:v>Rising</x:v>
      </x:c>
      <x:c r="V24" s="31" t="str">
        <x:f>IF(P24&lt;R24,"Adaptive",IF(P24&gt;R24,"Recent4","Tie"))</x:f>
        <x:v>Adaptive</x:v>
      </x:c>
    </x:row>
    <x:row r="25">
      <x:c r="A25" s="31" t="str">
        <x:v>2026-W12</x:v>
      </x:c>
      <x:c r="B25" s="31" t="n">
        <x:v>12</x:v>
      </x:c>
      <x:c r="C25" s="52" t="n">
        <x:v>46100</x:v>
      </x:c>
      <x:c r="D25" s="52" t="n">
        <x:v>46106</x:v>
      </x:c>
      <x:c r="E25" s="31" t="str">
        <x:v>Pivot W12</x:v>
      </x:c>
      <x:c r="F25" s="31" t="n">
        <x:v>3</x:v>
      </x:c>
      <x:c r="G25" s="31" t="str">
        <x:v>Pivot W13</x:v>
      </x:c>
      <x:c r="H25" s="31" t="n">
        <x:v>6</x:v>
      </x:c>
      <x:c r="I25" s="35" t="n">
        <x:f>(4/7)*F25+(3/7)*H25</x:f>
        <x:v>4.285714285714286</x:v>
      </x:c>
      <x:c r="J25" s="35" t="n">
        <x:f>1.66650229+0.32560289*SIN(2*PI()*B25/52)-1.35700057*COS(2*PI()*B25/52)+0.07409782*SIN(4*PI()*B25/52)-0.32840420*COS(4*PI()*B25/52)</x:f>
        <x:v>2.1627569643365</x:v>
      </x:c>
      <x:c r="K25" s="35" t="n">
        <x:f>EXP(J25)</x:f>
        <x:v>8.695076660068493</x:v>
      </x:c>
      <x:c r="L25" s="35" t="n">
        <x:f>(I25+1)/K25</x:f>
        <x:v>0.6078973759930771</x:v>
      </x:c>
      <x:c r="M25" s="35" t="n">
        <x:f>MAX(0,K25*MAX(0.01,(-4*L19-L20+2*L21+5*L22+8*L23+11*L24)/21)-1)</x:f>
        <x:v>4.50706703412511</x:v>
      </x:c>
      <x:c r="N25" s="35" t="n">
        <x:f>AVERAGE(I21:I24)</x:f>
        <x:v>2.321428571428571</x:v>
      </x:c>
      <x:c r="O25" s="35" t="n">
        <x:f>M25-I25</x:f>
        <x:v>0.22135274841082442</x:v>
      </x:c>
      <x:c r="P25" s="35" t="n">
        <x:f>ABS(O25)</x:f>
        <x:v>0.22135274841082442</x:v>
      </x:c>
      <x:c r="Q25" s="35" t="n">
        <x:f>O25^2</x:f>
        <x:v>0.048997039229025735</x:v>
      </x:c>
      <x:c r="R25" s="35" t="n">
        <x:f>ABS(T25)</x:f>
        <x:v>1.9642857142857144</x:v>
      </x:c>
      <x:c r="S25" s="35" t="n">
        <x:f>T25^2</x:f>
        <x:v>3.8584183673469394</x:v>
      </x:c>
      <x:c r="T25" s="35" t="n">
        <x:f>N25-I25</x:f>
        <x:v>-1.9642857142857144</x:v>
      </x:c>
      <x:c r="U25" s="31" t="str">
        <x:v>Rising</x:v>
      </x:c>
      <x:c r="V25" s="31" t="str">
        <x:f>IF(P25&lt;R25,"Adaptive",IF(P25&gt;R25,"Recent4","Tie"))</x:f>
        <x:v>Adaptive</x:v>
      </x:c>
    </x:row>
    <x:row r="26">
      <x:c r="A26" s="31" t="str">
        <x:v>2026-W13</x:v>
      </x:c>
      <x:c r="B26" s="31" t="n">
        <x:v>13</x:v>
      </x:c>
      <x:c r="C26" s="52" t="n">
        <x:v>46107</x:v>
      </x:c>
      <x:c r="D26" s="52" t="n">
        <x:v>46113</x:v>
      </x:c>
      <x:c r="E26" s="31" t="str">
        <x:v>Pivot W13</x:v>
      </x:c>
      <x:c r="F26" s="31" t="n">
        <x:v>6</x:v>
      </x:c>
      <x:c r="G26" s="31" t="str">
        <x:v>Pivot W14</x:v>
      </x:c>
      <x:c r="H26" s="31" t="n">
        <x:v>6</x:v>
      </x:c>
      <x:c r="I26" s="35" t="n">
        <x:f>(4/7)*F26+(3/7)*H26</x:f>
        <x:v>6</x:v>
      </x:c>
      <x:c r="J26" s="35" t="n">
        <x:f>1.66650229+0.32560289*SIN(2*PI()*B26/52)-1.35700057*COS(2*PI()*B26/52)+0.07409782*SIN(4*PI()*B26/52)-0.32840420*COS(4*PI()*B26/52)</x:f>
        <x:v>2.32050938</x:v>
      </x:c>
      <x:c r="K26" s="35" t="n">
        <x:f>EXP(J26)</x:f>
        <x:v>10.18085891140639</x:v>
      </x:c>
      <x:c r="L26" s="35" t="n">
        <x:f>(I26+1)/K26</x:f>
        <x:v>0.6875647782681055</x:v>
      </x:c>
      <x:c r="M26" s="35" t="n">
        <x:f>MAX(0,K26*MAX(0.01,(-4*L20-L21+2*L22+5*L23+8*L24+11*L25)/21)-1)</x:f>
        <x:v>5.991552959423262</x:v>
      </x:c>
      <x:c r="N26" s="35" t="n">
        <x:f>AVERAGE(I22:I25)</x:f>
        <x:v>3.178571428571428</x:v>
      </x:c>
      <x:c r="O26" s="35" t="n">
        <x:f>M26-I26</x:f>
        <x:v>-0.008447040576737841</x:v>
      </x:c>
      <x:c r="P26" s="35" t="n">
        <x:f>ABS(O26)</x:f>
        <x:v>0.008447040576737841</x:v>
      </x:c>
      <x:c r="Q26" s="35" t="n">
        <x:f>O26^2</x:f>
        <x:v>0.00007135249450505556</x:v>
      </x:c>
      <x:c r="R26" s="35" t="n">
        <x:f>ABS(T26)</x:f>
        <x:v>2.821428571428572</x:v>
      </x:c>
      <x:c r="S26" s="35" t="n">
        <x:f>T26^2</x:f>
        <x:v>7.960459183673473</x:v>
      </x:c>
      <x:c r="T26" s="35" t="n">
        <x:f>N26-I26</x:f>
        <x:v>-2.821428571428572</x:v>
      </x:c>
      <x:c r="U26" s="31" t="str">
        <x:v>Rising</x:v>
      </x:c>
      <x:c r="V26" s="31" t="str">
        <x:f>IF(P26&lt;R26,"Adaptive",IF(P26&gt;R26,"Recent4","Tie"))</x:f>
        <x:v>Adaptive</x:v>
      </x:c>
    </x:row>
    <x:row r="27">
      <x:c r="A27" s="31" t="str">
        <x:v>2026-W14</x:v>
      </x:c>
      <x:c r="B27" s="31" t="n">
        <x:v>14</x:v>
      </x:c>
      <x:c r="C27" s="52" t="n">
        <x:v>46114</x:v>
      </x:c>
      <x:c r="D27" s="52" t="n">
        <x:v>46120</x:v>
      </x:c>
      <x:c r="E27" s="31" t="str">
        <x:v>Pivot W14</x:v>
      </x:c>
      <x:c r="F27" s="31" t="n">
        <x:v>6</x:v>
      </x:c>
      <x:c r="G27" s="31" t="str">
        <x:v>Pivot W15</x:v>
      </x:c>
      <x:c r="H27" s="31" t="n">
        <x:v>3</x:v>
      </x:c>
      <x:c r="I27" s="35" t="n">
        <x:f>(4/7)*F27+(3/7)*H27</x:f>
        <x:v>4.7142857142857135</x:v>
      </x:c>
      <x:c r="J27" s="35" t="n">
        <x:f>1.66650229+0.32560289*SIN(2*PI()*B27/52)-1.35700057*COS(2*PI()*B27/52)+0.07409782*SIN(4*PI()*B27/52)-0.32840420*COS(4*PI()*B27/52)</x:f>
        <x:v>2.4544281139301423</x:v>
      </x:c>
      <x:c r="K27" s="35" t="n">
        <x:f>EXP(J27)</x:f>
        <x:v>11.639775019910797</x:v>
      </x:c>
      <x:c r="L27" s="35" t="n">
        <x:f>(I27+1)/K27</x:f>
        <x:v>0.49092750542952557</x:v>
      </x:c>
      <x:c r="M27" s="35" t="n">
        <x:f>MAX(0,K27*MAX(0.01,(-4*L21-L22+2*L23+5*L24+8*L25+11*L26)/21)-1)</x:f>
        <x:v>6.935638885137707</x:v>
      </x:c>
      <x:c r="N27" s="35" t="n">
        <x:f>AVERAGE(I23:I26)</x:f>
        <x:v>4.178571428571429</x:v>
      </x:c>
      <x:c r="O27" s="35" t="n">
        <x:f>M27-I27</x:f>
        <x:v>2.2213531708519936</x:v>
      </x:c>
      <x:c r="P27" s="35" t="n">
        <x:f>ABS(O27)</x:f>
        <x:v>2.2213531708519936</x:v>
      </x:c>
      <x:c r="Q27" s="35" t="n">
        <x:f>O27^2</x:f>
        <x:v>4.934409909654206</x:v>
      </x:c>
      <x:c r="R27" s="35" t="n">
        <x:f>ABS(T27)</x:f>
        <x:v>0.5357142857142847</x:v>
      </x:c>
      <x:c r="S27" s="35" t="n">
        <x:f>T27^2</x:f>
        <x:v>0.28698979591836626</x:v>
      </x:c>
      <x:c r="T27" s="35" t="n">
        <x:f>N27-I27</x:f>
        <x:v>-0.5357142857142847</x:v>
      </x:c>
      <x:c r="U27" s="31" t="str">
        <x:v>Rising</x:v>
      </x:c>
      <x:c r="V27" s="31" t="str">
        <x:f>IF(P27&lt;R27,"Adaptive",IF(P27&gt;R27,"Recent4","Tie"))</x:f>
        <x:v>Recent4</x:v>
      </x:c>
    </x:row>
    <x:row r="28">
      <x:c r="A28" s="31" t="str">
        <x:v>2026-W15</x:v>
      </x:c>
      <x:c r="B28" s="31" t="n">
        <x:v>15</x:v>
      </x:c>
      <x:c r="C28" s="52" t="n">
        <x:v>46121</x:v>
      </x:c>
      <x:c r="D28" s="52" t="n">
        <x:v>46127</x:v>
      </x:c>
      <x:c r="E28" s="31" t="str">
        <x:v>Pivot W15</x:v>
      </x:c>
      <x:c r="F28" s="31" t="n">
        <x:v>3</x:v>
      </x:c>
      <x:c r="G28" s="31" t="str">
        <x:v>Pivot W16</x:v>
      </x:c>
      <x:c r="H28" s="31" t="n">
        <x:v>11</x:v>
      </x:c>
      <x:c r="I28" s="35" t="n">
        <x:f>(4/7)*F28+(3/7)*H28</x:f>
        <x:v>6.428571428571429</x:v>
      </x:c>
      <x:c r="J28" s="35" t="n">
        <x:f>1.66650229+0.32560289*SIN(2*PI()*B28/52)-1.35700057*COS(2*PI()*B28/52)+0.07409782*SIN(4*PI()*B28/52)-0.32840420*COS(4*PI()*B28/52)</x:f>
        <x:v>2.5637477484118127</x:v>
      </x:c>
      <x:c r="K28" s="35" t="n">
        <x:f>EXP(J28)</x:f>
        <x:v>12.98438846371364</x:v>
      </x:c>
      <x:c r="L28" s="35" t="n">
        <x:f>(I28+1)/K28</x:f>
        <x:v>0.5721156178692144</x:v>
      </x:c>
      <x:c r="M28" s="35" t="n">
        <x:f>MAX(0,K28*MAX(0.01,(-4*L22-L23+2*L24+5*L25+8*L26+11*L27)/21)-1)</x:f>
        <x:v>6.4561020292062885</x:v>
      </x:c>
      <x:c r="N28" s="35" t="n">
        <x:f>AVERAGE(I24:I27)</x:f>
        <x:v>4.642857142857142</x:v>
      </x:c>
      <x:c r="O28" s="35" t="n">
        <x:f>M28-I28</x:f>
        <x:v>0.02753060063485968</x:v>
      </x:c>
      <x:c r="P28" s="35" t="n">
        <x:f>ABS(O28)</x:f>
        <x:v>0.02753060063485968</x:v>
      </x:c>
      <x:c r="Q28" s="35" t="n">
        <x:f>O28^2</x:f>
        <x:v>0.0007579339713161363</x:v>
      </x:c>
      <x:c r="R28" s="35" t="n">
        <x:f>ABS(T28)</x:f>
        <x:v>1.7857142857142865</x:v>
      </x:c>
      <x:c r="S28" s="35" t="n">
        <x:f>T28^2</x:f>
        <x:v>3.1887755102040845</x:v>
      </x:c>
      <x:c r="T28" s="35" t="n">
        <x:f>N28-I28</x:f>
        <x:v>-1.7857142857142865</x:v>
      </x:c>
      <x:c r="U28" s="31" t="str">
        <x:v>Rising</x:v>
      </x:c>
      <x:c r="V28" s="31" t="str">
        <x:f>IF(P28&lt;R28,"Adaptive",IF(P28&gt;R28,"Recent4","Tie"))</x:f>
        <x:v>Adaptive</x:v>
      </x:c>
    </x:row>
    <x:row r="29">
      <x:c r="A29" s="31" t="str">
        <x:v>2026-W16</x:v>
      </x:c>
      <x:c r="B29" s="31" t="n">
        <x:v>16</x:v>
      </x:c>
      <x:c r="C29" s="52" t="n">
        <x:v>46128</x:v>
      </x:c>
      <x:c r="D29" s="52" t="n">
        <x:v>46134</x:v>
      </x:c>
      <x:c r="E29" s="31" t="str">
        <x:v>Pivot W16</x:v>
      </x:c>
      <x:c r="F29" s="31" t="n">
        <x:v>11</x:v>
      </x:c>
      <x:c r="G29" s="31" t="str">
        <x:v>Pivot W17</x:v>
      </x:c>
      <x:c r="H29" s="31" t="n">
        <x:v>7</x:v>
      </x:c>
      <x:c r="I29" s="35" t="n">
        <x:f>(4/7)*F29+(3/7)*H29</x:f>
        <x:v>9.285714285714285</x:v>
      </x:c>
      <x:c r="J29" s="35" t="n">
        <x:f>1.66650229+0.32560289*SIN(2*PI()*B29/52)-1.35700057*COS(2*PI()*B29/52)+0.07409782*SIN(4*PI()*B29/52)-0.32840420*COS(4*PI()*B29/52)</x:f>
        <x:v>2.6488234447331025</x:v>
      </x:c>
      <x:c r="K29" s="35" t="n">
        <x:f>EXP(J29)</x:f>
        <x:v>14.137395429411324</x:v>
      </x:c>
      <x:c r="L29" s="35" t="n">
        <x:f>(I29+1)/K29</x:f>
        <x:v>0.7275536952383723</x:v>
      </x:c>
      <x:c r="M29" s="35" t="n">
        <x:f>MAX(0,K29*MAX(0.01,(-4*L23-L24+2*L25+5*L26+8*L27+11*L28)/21)-1)</x:f>
        <x:v>6.8465553122810965</x:v>
      </x:c>
      <x:c r="N29" s="35" t="n">
        <x:f>AVERAGE(I25:I28)</x:f>
        <x:v>5.357142857142857</x:v>
      </x:c>
      <x:c r="O29" s="35" t="n">
        <x:f>M29-I29</x:f>
        <x:v>-2.439158973433188</x:v>
      </x:c>
      <x:c r="P29" s="35" t="n">
        <x:f>ABS(O29)</x:f>
        <x:v>2.439158973433188</x:v>
      </x:c>
      <x:c r="Q29" s="35" t="n">
        <x:f>O29^2</x:f>
        <x:v>5.949496497679645</x:v>
      </x:c>
      <x:c r="R29" s="35" t="n">
        <x:f>ABS(T29)</x:f>
        <x:v>3.928571428571428</x:v>
      </x:c>
      <x:c r="S29" s="35" t="n">
        <x:f>T29^2</x:f>
        <x:v>15.43367346938775</x:v>
      </x:c>
      <x:c r="T29" s="35" t="n">
        <x:f>N29-I29</x:f>
        <x:v>-3.928571428571428</x:v>
      </x:c>
      <x:c r="U29" s="31" t="str">
        <x:v>Rising</x:v>
      </x:c>
      <x:c r="V29" s="31" t="str">
        <x:f>IF(P29&lt;R29,"Adaptive",IF(P29&gt;R29,"Recent4","Tie"))</x:f>
        <x:v>Adaptive</x:v>
      </x:c>
    </x:row>
    <x:row r="30">
      <x:c r="A30" s="31" t="str">
        <x:v>2026-W17</x:v>
      </x:c>
      <x:c r="B30" s="31" t="n">
        <x:v>17</x:v>
      </x:c>
      <x:c r="C30" s="52" t="n">
        <x:v>46135</x:v>
      </x:c>
      <x:c r="D30" s="52" t="n">
        <x:v>46141</x:v>
      </x:c>
      <x:c r="E30" s="31" t="str">
        <x:v>Pivot W17</x:v>
      </x:c>
      <x:c r="F30" s="31" t="n">
        <x:v>7</x:v>
      </x:c>
      <x:c r="G30" s="31" t="str">
        <x:v>Pivot W18</x:v>
      </x:c>
      <x:c r="H30" s="31" t="n">
        <x:v>7</x:v>
      </x:c>
      <x:c r="I30" s="35" t="n">
        <x:f>(4/7)*F30+(3/7)*H30</x:f>
        <x:v>7</x:v>
      </x:c>
      <x:c r="J30" s="35" t="n">
        <x:f>1.66650229+0.32560289*SIN(2*PI()*B30/52)-1.35700057*COS(2*PI()*B30/52)+0.07409782*SIN(4*PI()*B30/52)-0.32840420*COS(4*PI()*B30/52)</x:f>
        <x:v>2.711012478616757</x:v>
      </x:c>
      <x:c r="K30" s="35" t="n">
        <x:f>EXP(J30)</x:f>
        <x:v>15.044500040912524</x:v>
      </x:c>
      <x:c r="L30" s="35" t="n">
        <x:f>(I30+1)/K30</x:f>
        <x:v>0.5317557897068382</x:v>
      </x:c>
      <x:c r="M30" s="35" t="n">
        <x:f>MAX(0,K30*MAX(0.01,(-4*L24-L25+2*L26+5*L27+8*L28+11*L29)/21)-1)</x:f>
        <x:v>8.517467471677048</x:v>
      </x:c>
      <x:c r="N30" s="35" t="n">
        <x:f>AVERAGE(I26:I29)</x:f>
        <x:v>6.607142857142857</x:v>
      </x:c>
      <x:c r="O30" s="35" t="n">
        <x:f>M30-I30</x:f>
        <x:v>1.5174674716770475</x:v>
      </x:c>
      <x:c r="P30" s="35" t="n">
        <x:f>ABS(O30)</x:f>
        <x:v>1.5174674716770475</x:v>
      </x:c>
      <x:c r="Q30" s="35" t="n">
        <x:f>O30^2</x:f>
        <x:v>2.302707527597931</x:v>
      </x:c>
      <x:c r="R30" s="35" t="n">
        <x:f>ABS(T30)</x:f>
        <x:v>0.39285714285714324</x:v>
      </x:c>
      <x:c r="S30" s="35" t="n">
        <x:f>T30^2</x:f>
        <x:v>0.15433673469387785</x:v>
      </x:c>
      <x:c r="T30" s="35" t="n">
        <x:f>N30-I30</x:f>
        <x:v>-0.39285714285714324</x:v>
      </x:c>
      <x:c r="U30" s="31" t="str">
        <x:v>Rising</x:v>
      </x:c>
      <x:c r="V30" s="31" t="str">
        <x:f>IF(P30&lt;R30,"Adaptive",IF(P30&gt;R30,"Recent4","Tie"))</x:f>
        <x:v>Recent4</x:v>
      </x:c>
    </x:row>
    <x:row r="31">
      <x:c r="A31" s="31" t="str">
        <x:v>2026-W18</x:v>
      </x:c>
      <x:c r="B31" s="31" t="n">
        <x:v>18</x:v>
      </x:c>
      <x:c r="C31" s="52" t="n">
        <x:v>46142</x:v>
      </x:c>
      <x:c r="D31" s="52" t="n">
        <x:v>46148</x:v>
      </x:c>
      <x:c r="E31" s="31" t="str">
        <x:v>Pivot W18</x:v>
      </x:c>
      <x:c r="F31" s="31" t="n">
        <x:v>7</x:v>
      </x:c>
      <x:c r="G31" s="31" t="str">
        <x:v>Pivot W19</x:v>
      </x:c>
      <x:c r="H31" s="31" t="n">
        <x:v>3</x:v>
      </x:c>
      <x:c r="I31" s="35" t="n">
        <x:f>(4/7)*F31+(3/7)*H31</x:f>
        <x:v>5.285714285714286</x:v>
      </x:c>
      <x:c r="J31" s="35" t="n">
        <x:f>1.66650229+0.32560289*SIN(2*PI()*B31/52)-1.35700057*COS(2*PI()*B31/52)+0.07409782*SIN(4*PI()*B31/52)-0.32840420*COS(4*PI()*B31/52)</x:f>
        <x:v>2.7525034692671455</x:v>
      </x:c>
      <x:c r="K31" s="35" t="n">
        <x:f>EXP(J31)</x:f>
        <x:v>15.681841792288912</x:v>
      </x:c>
      <x:c r="L31" s="35" t="n">
        <x:f>(I31+1)/K31</x:f>
        <x:v>0.40082755386584135</x:v>
      </x:c>
      <x:c r="M31" s="35" t="n">
        <x:f>MAX(0,K31*MAX(0.01,(-4*L25-L26+2*L27+5*L28+8*L29+11*L30)/21)-1)</x:f>
        <x:v>8.254543398928675</x:v>
      </x:c>
      <x:c r="N31" s="35" t="n">
        <x:f>AVERAGE(I27:I30)</x:f>
        <x:v>6.857142857142857</x:v>
      </x:c>
      <x:c r="O31" s="35" t="n">
        <x:f>M31-I31</x:f>
        <x:v>2.9688291132143894</x:v>
      </x:c>
      <x:c r="P31" s="35" t="n">
        <x:f>ABS(O31)</x:f>
        <x:v>2.9688291132143894</x:v>
      </x:c>
      <x:c r="Q31" s="35" t="n">
        <x:f>O31^2</x:f>
        <x:v>8.813946303469338</x:v>
      </x:c>
      <x:c r="R31" s="35" t="n">
        <x:f>ABS(T31)</x:f>
        <x:v>1.5714285714285712</x:v>
      </x:c>
      <x:c r="S31" s="35" t="n">
        <x:f>T31^2</x:f>
        <x:v>2.4693877551020402</x:v>
      </x:c>
      <x:c r="T31" s="35" t="n">
        <x:f>N31-I31</x:f>
        <x:v>1.5714285714285712</x:v>
      </x:c>
      <x:c r="U31" s="31" t="str">
        <x:v>Rising</x:v>
      </x:c>
      <x:c r="V31" s="31" t="str">
        <x:f>IF(P31&lt;R31,"Adaptive",IF(P31&gt;R31,"Recent4","Tie"))</x:f>
        <x:v>Recent4</x:v>
      </x:c>
    </x:row>
    <x:row r="32">
      <x:c r="A32" s="31" t="str">
        <x:v>2026-W19</x:v>
      </x:c>
      <x:c r="B32" s="31" t="n">
        <x:v>19</x:v>
      </x:c>
      <x:c r="C32" s="52" t="n">
        <x:v>46149</x:v>
      </x:c>
      <x:c r="D32" s="52" t="n">
        <x:v>46155</x:v>
      </x:c>
      <x:c r="E32" s="31" t="str">
        <x:v>Pivot W19</x:v>
      </x:c>
      <x:c r="F32" s="31" t="n">
        <x:v>3</x:v>
      </x:c>
      <x:c r="G32" s="31" t="str">
        <x:v>Pivot W20</x:v>
      </x:c>
      <x:c r="H32" s="31" t="n">
        <x:v>5</x:v>
      </x:c>
      <x:c r="I32" s="35" t="n">
        <x:f>(4/7)*F32+(3/7)*H32</x:f>
        <x:v>3.8571428571428568</x:v>
      </x:c>
      <x:c r="J32" s="35" t="n">
        <x:f>1.66650229+0.32560289*SIN(2*PI()*B32/52)-1.35700057*COS(2*PI()*B32/52)+0.07409782*SIN(4*PI()*B32/52)-0.32840420*COS(4*PI()*B32/52)</x:f>
        <x:v>2.776104566597832</x:v>
      </x:c>
      <x:c r="K32" s="35" t="n">
        <x:f>EXP(J32)</x:f>
        <x:v>16.05635251501627</x:v>
      </x:c>
      <x:c r="L32" s="35" t="n">
        <x:f>(I32+1)/K32</x:f>
        <x:v>0.3025059927278219</x:v>
      </x:c>
      <x:c r="M32" s="35" t="n">
        <x:f>MAX(0,K32*MAX(0.01,(-4*L26-L27+2*L28+5*L29+8*L30+11*L31)/21)-1)</x:f>
        <x:v>6.801829476567944</x:v>
      </x:c>
      <x:c r="N32" s="35" t="n">
        <x:f>AVERAGE(I28:I31)</x:f>
        <x:v>7</x:v>
      </x:c>
      <x:c r="O32" s="35" t="n">
        <x:f>M32-I32</x:f>
        <x:v>2.944686619425087</x:v>
      </x:c>
      <x:c r="P32" s="35" t="n">
        <x:f>ABS(O32)</x:f>
        <x:v>2.944686619425087</x:v>
      </x:c>
      <x:c r="Q32" s="35" t="n">
        <x:f>O32^2</x:f>
        <x:v>8.671179286621149</x:v>
      </x:c>
      <x:c r="R32" s="35" t="n">
        <x:f>ABS(T32)</x:f>
        <x:v>3.1428571428571432</x:v>
      </x:c>
      <x:c r="S32" s="35" t="n">
        <x:f>T32^2</x:f>
        <x:v>9.877551020408166</x:v>
      </x:c>
      <x:c r="T32" s="35" t="n">
        <x:f>N32-I32</x:f>
        <x:v>3.1428571428571432</x:v>
      </x:c>
      <x:c r="U32" s="31" t="str">
        <x:v>Rising</x:v>
      </x:c>
      <x:c r="V32" s="31" t="str">
        <x:f>IF(P32&lt;R32,"Adaptive",IF(P32&gt;R32,"Recent4","Tie"))</x:f>
        <x:v>Adaptive</x:v>
      </x:c>
    </x:row>
    <x:row r="33">
      <x:c r="A33" s="31" t="str">
        <x:v>2026-W20</x:v>
      </x:c>
      <x:c r="B33" s="31" t="n">
        <x:v>20</x:v>
      </x:c>
      <x:c r="C33" s="52" t="n">
        <x:v>46156</x:v>
      </x:c>
      <x:c r="D33" s="52" t="n">
        <x:v>46162</x:v>
      </x:c>
      <x:c r="E33" s="31" t="str">
        <x:v>Pivot W20</x:v>
      </x:c>
      <x:c r="F33" s="31" t="n">
        <x:v>5</x:v>
      </x:c>
      <x:c r="G33" s="31" t="str">
        <x:v>Pivot W21</x:v>
      </x:c>
      <x:c r="H33" s="31" t="n">
        <x:v>20</x:v>
      </x:c>
      <x:c r="I33" s="35" t="n">
        <x:f>(4/7)*F33+(3/7)*H33</x:f>
        <x:v>11.428571428571427</x:v>
      </x:c>
      <x:c r="J33" s="35" t="n">
        <x:f>1.66650229+0.32560289*SIN(2*PI()*B33/52)-1.35700057*COS(2*PI()*B33/52)+0.07409782*SIN(4*PI()*B33/52)-0.32840420*COS(4*PI()*B33/52)</x:f>
        <x:v>2.785004140351771</x:v>
      </x:c>
      <x:c r="K33" s="35" t="n">
        <x:f>EXP(J33)</x:f>
        <x:v>16.199884949846144</x:v>
      </x:c>
      <x:c r="L33" s="35" t="n">
        <x:f>(I33+1)/K33</x:f>
        <x:v>0.7672012157524283</x:v>
      </x:c>
      <x:c r="M33" s="35" t="n">
        <x:f>MAX(0,K33*MAX(0.01,(-4*L27-L28+2*L29+5*L30+8*L31+11*L32)/21)-1)</x:f>
        <x:v>5.257974709547727</x:v>
      </x:c>
      <x:c r="N33" s="35" t="n">
        <x:f>AVERAGE(I29:I32)</x:f>
        <x:v>6.357142857142857</x:v>
      </x:c>
      <x:c r="O33" s="35" t="n">
        <x:f>M33-I33</x:f>
        <x:v>-6.1705967190237</x:v>
      </x:c>
      <x:c r="P33" s="35" t="n">
        <x:f>ABS(O33)</x:f>
        <x:v>6.1705967190237</x:v>
      </x:c>
      <x:c r="Q33" s="35" t="n">
        <x:f>O33^2</x:f>
        <x:v>38.07626386882605</x:v>
      </x:c>
      <x:c r="R33" s="35" t="n">
        <x:f>ABS(T33)</x:f>
        <x:v>5.07142857142857</x:v>
      </x:c>
      <x:c r="S33" s="35" t="n">
        <x:f>T33^2</x:f>
        <x:v>25.71938775510203</x:v>
      </x:c>
      <x:c r="T33" s="35" t="n">
        <x:f>N33-I33</x:f>
        <x:v>-5.07142857142857</x:v>
      </x:c>
      <x:c r="U33" s="31" t="str">
        <x:v>Rising</x:v>
      </x:c>
      <x:c r="V33" s="31" t="str">
        <x:f>IF(P33&lt;R33,"Adaptive",IF(P33&gt;R33,"Recent4","Tie"))</x:f>
        <x:v>Recent4</x:v>
      </x:c>
    </x:row>
    <x:row r="34">
      <x:c r="A34" s="31" t="str">
        <x:v>2026-W21</x:v>
      </x:c>
      <x:c r="B34" s="31" t="n">
        <x:v>21</x:v>
      </x:c>
      <x:c r="C34" s="52" t="n">
        <x:v>46163</x:v>
      </x:c>
      <x:c r="D34" s="52" t="n">
        <x:v>46169</x:v>
      </x:c>
      <x:c r="E34" s="31" t="str">
        <x:v>Pivot W21</x:v>
      </x:c>
      <x:c r="F34" s="31" t="n">
        <x:v>20</x:v>
      </x:c>
      <x:c r="G34" s="31" t="str">
        <x:v>Pivot W22</x:v>
      </x:c>
      <x:c r="H34" s="31" t="n">
        <x:v>9</x:v>
      </x:c>
      <x:c r="I34" s="35" t="n">
        <x:f>(4/7)*F34+(3/7)*H34</x:f>
        <x:v>15.285714285714285</x:v>
      </x:c>
      <x:c r="J34" s="35" t="n">
        <x:f>1.66650229+0.32560289*SIN(2*PI()*B34/52)-1.35700057*COS(2*PI()*B34/52)+0.07409782*SIN(4*PI()*B34/52)-0.32840420*COS(4*PI()*B34/52)</x:f>
        <x:v>2.782518988868403</x:v>
      </x:c>
      <x:c r="K34" s="35" t="n">
        <x:f>EXP(J34)</x:f>
        <x:v>16.159675765384105</x:v>
      </x:c>
      <x:c r="L34" s="35" t="n">
        <x:f>(I34+1)/K34</x:f>
        <x:v>1.00779956987752</x:v>
      </x:c>
      <x:c r="M34" s="35" t="n">
        <x:f>MAX(0,K34*MAX(0.01,(-4*L28-L29+2*L30+5*L31+8*L32+11*L33)/21)-1)</x:f>
        <x:v>7.396024637327857</x:v>
      </x:c>
      <x:c r="N34" s="35" t="n">
        <x:f>AVERAGE(I30:I33)</x:f>
        <x:v>6.892857142857142</x:v>
      </x:c>
      <x:c r="O34" s="35" t="n">
        <x:f>M34-I34</x:f>
        <x:v>-7.889689648386428</x:v>
      </x:c>
      <x:c r="P34" s="35" t="n">
        <x:f>ABS(O34)</x:f>
        <x:v>7.889689648386428</x:v>
      </x:c>
      <x:c r="Q34" s="35" t="n">
        <x:f>O34^2</x:f>
        <x:v>62.24720274785596</x:v>
      </x:c>
      <x:c r="R34" s="35" t="n">
        <x:f>ABS(T34)</x:f>
        <x:v>8.392857142857142</x:v>
      </x:c>
      <x:c r="S34" s="35" t="n">
        <x:f>T34^2</x:f>
        <x:v>70.44005102040815</x:v>
      </x:c>
      <x:c r="T34" s="35" t="n">
        <x:f>N34-I34</x:f>
        <x:v>-8.392857142857142</x:v>
      </x:c>
      <x:c r="U34" s="31" t="str">
        <x:v>Declining</x:v>
      </x:c>
      <x:c r="V34" s="31" t="str">
        <x:f>IF(P34&lt;R34,"Adaptive",IF(P34&gt;R34,"Recent4","Tie"))</x:f>
        <x:v>Adaptive</x:v>
      </x:c>
    </x:row>
    <x:row r="35">
      <x:c r="A35" s="31" t="str">
        <x:v>2026-W22</x:v>
      </x:c>
      <x:c r="B35" s="31" t="n">
        <x:v>22</x:v>
      </x:c>
      <x:c r="C35" s="52" t="n">
        <x:v>46170</x:v>
      </x:c>
      <x:c r="D35" s="52" t="n">
        <x:v>46176</x:v>
      </x:c>
      <x:c r="E35" s="31" t="str">
        <x:v>Pivot W22</x:v>
      </x:c>
      <x:c r="F35" s="31" t="n">
        <x:v>9</x:v>
      </x:c>
      <x:c r="G35" s="31" t="str">
        <x:v>Pivot W23</x:v>
      </x:c>
      <x:c r="H35" s="31" t="n">
        <x:v>6</x:v>
      </x:c>
      <x:c r="I35" s="35" t="n">
        <x:f>(4/7)*F35+(3/7)*H35</x:f>
        <x:v>7.7142857142857135</x:v>
      </x:c>
      <x:c r="J35" s="35" t="n">
        <x:f>1.66650229+0.32560289*SIN(2*PI()*B35/52)-1.35700057*COS(2*PI()*B35/52)+0.07409782*SIN(4*PI()*B35/52)-0.32840420*COS(4*PI()*B35/52)</x:f>
        <x:v>2.771845670332419</x:v>
      </x:c>
      <x:c r="K35" s="35" t="n">
        <x:f>EXP(J35)</x:f>
        <x:v>15.988115585397479</x:v>
      </x:c>
      <x:c r="L35" s="35" t="n">
        <x:f>(I35+1)/K35</x:f>
        <x:v>0.5450477054497145</x:v>
      </x:c>
      <x:c r="M35" s="35" t="n">
        <x:f>MAX(0,K35*MAX(0.01,(-4*L29-L30+2*L31+5*L32+8*L33+11*L34)/21)-1)</x:f>
        <x:v>11.254220233845437</x:v>
      </x:c>
      <x:c r="N35" s="35" t="n">
        <x:f>AVERAGE(I31:I34)</x:f>
        <x:v>8.964285714285714</x:v>
      </x:c>
      <x:c r="O35" s="35" t="n">
        <x:f>M35-I35</x:f>
        <x:v>3.539934519559724</x:v>
      </x:c>
      <x:c r="P35" s="35" t="n">
        <x:f>ABS(O35)</x:f>
        <x:v>3.539934519559724</x:v>
      </x:c>
      <x:c r="Q35" s="35" t="n">
        <x:f>O35^2</x:f>
        <x:v>12.531136402770533</x:v>
      </x:c>
      <x:c r="R35" s="35" t="n">
        <x:f>ABS(T35)</x:f>
        <x:v>1.25</x:v>
      </x:c>
      <x:c r="S35" s="35" t="n">
        <x:f>T35^2</x:f>
        <x:v>1.5625</x:v>
      </x:c>
      <x:c r="T35" s="35" t="n">
        <x:f>N35-I35</x:f>
        <x:v>1.25</x:v>
      </x:c>
      <x:c r="U35" s="31" t="str">
        <x:v>Declining</x:v>
      </x:c>
      <x:c r="V35" s="31" t="str">
        <x:f>IF(P35&lt;R35,"Adaptive",IF(P35&gt;R35,"Recent4","Tie"))</x:f>
        <x:v>Recent4</x:v>
      </x:c>
    </x:row>
    <x:row r="36">
      <x:c r="A36" s="31" t="str">
        <x:v>2026-W23</x:v>
      </x:c>
      <x:c r="B36" s="31" t="n">
        <x:v>23</x:v>
      </x:c>
      <x:c r="C36" s="52" t="n">
        <x:v>46177</x:v>
      </x:c>
      <x:c r="D36" s="52" t="n">
        <x:v>46183</x:v>
      </x:c>
      <x:c r="E36" s="31" t="str">
        <x:v>Pivot W23</x:v>
      </x:c>
      <x:c r="F36" s="31" t="n">
        <x:v>6</x:v>
      </x:c>
      <x:c r="G36" s="31" t="str">
        <x:v>Pivot W24</x:v>
      </x:c>
      <x:c r="H36" s="31" t="n">
        <x:v>10</x:v>
      </x:c>
      <x:c r="I36" s="35" t="n">
        <x:f>(4/7)*F36+(3/7)*H36</x:f>
        <x:v>7.7142857142857135</x:v>
      </x:c>
      <x:c r="J36" s="35" t="n">
        <x:f>1.66650229+0.32560289*SIN(2*PI()*B36/52)-1.35700057*COS(2*PI()*B36/52)+0.07409782*SIN(4*PI()*B36/52)-0.32840420*COS(4*PI()*B36/52)</x:f>
        <x:v>2.755830223499759</x:v>
      </x:c>
      <x:c r="K36" s="35" t="n">
        <x:f>EXP(J36)</x:f>
        <x:v>15.734098299930743</x:v>
      </x:c>
      <x:c r="L36" s="35" t="n">
        <x:f>(I36+1)/K36</x:f>
        <x:v>0.553847163540606</x:v>
      </x:c>
      <x:c r="M36" s="35" t="n">
        <x:f>MAX(0,K36*MAX(0.01,(-4*L30-L31+2*L32+5*L33+8*L34+11*L35)/21)-1)</x:f>
        <x:v>10.966222814210722</x:v>
      </x:c>
      <x:c r="N36" s="35" t="n">
        <x:f>AVERAGE(I32:I35)</x:f>
        <x:v>9.571428571428571</x:v>
      </x:c>
      <x:c r="O36" s="35" t="n">
        <x:f>M36-I36</x:f>
        <x:v>3.2519370999250086</x:v>
      </x:c>
      <x:c r="P36" s="35" t="n">
        <x:f>ABS(O36)</x:f>
        <x:v>3.2519370999250086</x:v>
      </x:c>
      <x:c r="Q36" s="35" t="n">
        <x:f>O36^2</x:f>
        <x:v>10.575094901868676</x:v>
      </x:c>
      <x:c r="R36" s="35" t="n">
        <x:f>ABS(T36)</x:f>
        <x:v>1.8571428571428577</x:v>
      </x:c>
      <x:c r="S36" s="35" t="n">
        <x:f>T36^2</x:f>
        <x:v>3.4489795918367365</x:v>
      </x:c>
      <x:c r="T36" s="35" t="n">
        <x:f>N36-I36</x:f>
        <x:v>1.8571428571428577</x:v>
      </x:c>
      <x:c r="U36" s="31" t="str">
        <x:v>Declining</x:v>
      </x:c>
      <x:c r="V36" s="31" t="str">
        <x:f>IF(P36&lt;R36,"Adaptive",IF(P36&gt;R36,"Recent4","Tie"))</x:f>
        <x:v>Recent4</x:v>
      </x:c>
    </x:row>
    <x:row r="37">
      <x:c r="A37" s="31" t="str">
        <x:v>2026-W24</x:v>
      </x:c>
      <x:c r="B37" s="31" t="n">
        <x:v>24</x:v>
      </x:c>
      <x:c r="C37" s="52" t="n">
        <x:v>46184</x:v>
      </x:c>
      <x:c r="D37" s="52" t="n">
        <x:v>46190</x:v>
      </x:c>
      <x:c r="E37" s="31" t="str">
        <x:v>Pivot W24</x:v>
      </x:c>
      <x:c r="F37" s="31" t="n">
        <x:v>10</x:v>
      </x:c>
      <x:c r="G37" s="31" t="str">
        <x:v>Pivot W25</x:v>
      </x:c>
      <x:c r="H37" s="31" t="n">
        <x:v>10</x:v>
      </x:c>
      <x:c r="I37" s="35" t="n">
        <x:f>(4/7)*F37+(3/7)*H37</x:f>
        <x:v>10</x:v>
      </x:c>
      <x:c r="J37" s="35" t="n">
        <x:f>1.66650229+0.32560289*SIN(2*PI()*B37/52)-1.35700057*COS(2*PI()*B37/52)+0.07409782*SIN(4*PI()*B37/52)-0.32840420*COS(4*PI()*B37/52)</x:f>
        <x:v>2.7367703099065372</x:v>
      </x:c>
      <x:c r="K37" s="35" t="n">
        <x:f>EXP(J37)</x:f>
        <x:v>15.437047618692826</x:v>
      </x:c>
      <x:c r="L37" s="35" t="n">
        <x:f>(I37+1)/K37</x:f>
        <x:v>0.7125714885196068</x:v>
      </x:c>
      <x:c r="M37" s="35" t="n">
        <x:f>MAX(0,K37*MAX(0.01,(-4*L31-L32+2*L33+5*L34+8*L35+11*L36)/21)-1)</x:f>
        <x:v>10.114883431906232</x:v>
      </x:c>
      <x:c r="N37" s="35" t="n">
        <x:f>AVERAGE(I33:I36)</x:f>
        <x:v>10.535714285714285</x:v>
      </x:c>
      <x:c r="O37" s="35" t="n">
        <x:f>M37-I37</x:f>
        <x:v>0.1148834319062324</x:v>
      </x:c>
      <x:c r="P37" s="35" t="n">
        <x:f>ABS(O37)</x:f>
        <x:v>0.1148834319062324</x:v>
      </x:c>
      <x:c r="Q37" s="35" t="n">
        <x:f>O37^2</x:f>
        <x:v>0.013198202926553937</x:v>
      </x:c>
      <x:c r="R37" s="35" t="n">
        <x:f>ABS(T37)</x:f>
        <x:v>0.5357142857142847</x:v>
      </x:c>
      <x:c r="S37" s="35" t="n">
        <x:f>T37^2</x:f>
        <x:v>0.28698979591836626</x:v>
      </x:c>
      <x:c r="T37" s="35" t="n">
        <x:f>N37-I37</x:f>
        <x:v>0.5357142857142847</x:v>
      </x:c>
      <x:c r="U37" s="31" t="str">
        <x:v>Declining</x:v>
      </x:c>
      <x:c r="V37" s="31" t="str">
        <x:f>IF(P37&lt;R37,"Adaptive",IF(P37&gt;R37,"Recent4","Tie"))</x:f>
        <x:v>Adaptive</x:v>
      </x:c>
    </x:row>
    <x:row r="38">
      <x:c r="A38" s="31" t="str">
        <x:v>2026-W25</x:v>
      </x:c>
      <x:c r="B38" s="31" t="n">
        <x:v>25</x:v>
      </x:c>
      <x:c r="C38" s="52" t="n">
        <x:v>46191</x:v>
      </x:c>
      <x:c r="D38" s="52" t="n">
        <x:v>46197</x:v>
      </x:c>
      <x:c r="E38" s="31" t="str">
        <x:v>Pivot W25</x:v>
      </x:c>
      <x:c r="F38" s="31" t="n">
        <x:v>10</x:v>
      </x:c>
      <x:c r="G38" s="31" t="str">
        <x:v>Pivot W26</x:v>
      </x:c>
      <x:c r="H38" s="31" t="n">
        <x:v>9</x:v>
      </x:c>
      <x:c r="I38" s="35" t="n">
        <x:f>(4/7)*F38+(3/7)*H38</x:f>
        <x:v>9.57142857142857</x:v>
      </x:c>
      <x:c r="J38" s="35" t="n">
        <x:f>1.66650229+0.32560289*SIN(2*PI()*B38/52)-1.35700057*COS(2*PI()*B38/52)+0.07409782*SIN(4*PI()*B38/52)-0.32840420*COS(4*PI()*B38/52)</x:f>
        <x:v>2.716261749623348</x:v>
      </x:c>
      <x:c r="K38" s="35" t="n">
        <x:f>EXP(J38)</x:f>
        <x:v>15.123680336383945</x:v>
      </x:c>
      <x:c r="L38" s="35" t="n">
        <x:f>(I38+1)/K38</x:f>
        <x:v>0.6989984141622095</x:v>
      </x:c>
      <x:c r="M38" s="35" t="n">
        <x:f>MAX(0,K38*MAX(0.01,(-4*L32-L33+2*L34+5*L35+8*L36+11*L37)/21)-1)</x:f>
        <x:v>9.826161375248592</x:v>
      </x:c>
      <x:c r="N38" s="35" t="n">
        <x:f>AVERAGE(I34:I37)</x:f>
        <x:v>10.178571428571429</x:v>
      </x:c>
      <x:c r="O38" s="35" t="n">
        <x:f>M38-I38</x:f>
        <x:v>0.2547328038200227</x:v>
      </x:c>
      <x:c r="P38" s="35" t="n">
        <x:f>ABS(O38)</x:f>
        <x:v>0.2547328038200227</x:v>
      </x:c>
      <x:c r="Q38" s="35" t="n">
        <x:f>O38^2</x:f>
        <x:v>0.06488880134201018</x:v>
      </x:c>
      <x:c r="R38" s="35" t="n">
        <x:f>ABS(T38)</x:f>
        <x:v>0.6071428571428594</x:v>
      </x:c>
      <x:c r="S38" s="35" t="n">
        <x:f>T38^2</x:f>
        <x:v>0.3686224489795946</x:v>
      </x:c>
      <x:c r="T38" s="35" t="n">
        <x:f>N38-I38</x:f>
        <x:v>0.6071428571428594</x:v>
      </x:c>
      <x:c r="U38" s="31" t="str">
        <x:v>Declining</x:v>
      </x:c>
      <x:c r="V38" s="31" t="str">
        <x:f>IF(P38&lt;R38,"Adaptive",IF(P38&gt;R38,"Recent4","Tie"))</x:f>
        <x:v>Adaptive</x:v>
      </x:c>
    </x:row>
    <x:row r="39">
      <x:c r="A39" s="31" t="str">
        <x:v>2026-W26</x:v>
      </x:c>
      <x:c r="B39" s="31" t="n">
        <x:v>26</x:v>
      </x:c>
      <x:c r="C39" s="52" t="n">
        <x:v>46198</x:v>
      </x:c>
      <x:c r="D39" s="52" t="n">
        <x:v>46204</x:v>
      </x:c>
      <x:c r="E39" s="31" t="str">
        <x:v>Pivot W26</x:v>
      </x:c>
      <x:c r="F39" s="31" t="n">
        <x:v>9</x:v>
      </x:c>
      <x:c r="G39" s="31" t="str">
        <x:v>Pivot W27</x:v>
      </x:c>
      <x:c r="H39" s="31" t="n">
        <x:v>9</x:v>
      </x:c>
      <x:c r="I39" s="35" t="n">
        <x:f>(4/7)*F39+(3/7)*H39</x:f>
        <x:v>9</x:v>
      </x:c>
      <x:c r="J39" s="35" t="n">
        <x:f>1.66650229+0.32560289*SIN(2*PI()*B39/52)-1.35700057*COS(2*PI()*B39/52)+0.07409782*SIN(4*PI()*B39/52)-0.32840420*COS(4*PI()*B39/52)</x:f>
        <x:v>2.6950986599999998</x:v>
      </x:c>
      <x:c r="K39" s="35" t="n">
        <x:f>EXP(J39)</x:f>
        <x:v>14.806979537827237</x:v>
      </x:c>
      <x:c r="L39" s="35" t="n">
        <x:f>(I39+1)/K39</x:f>
        <x:v>0.6753571837154974</x:v>
      </x:c>
      <x:c r="M39" s="35" t="n">
        <x:f>MAX(0,K39*MAX(0.01,(-4*L33-L34+2*L35+5*L36+8*L37+11*L38)/21)-1)</x:f>
        <x:v>8.287699956106538</x:v>
      </x:c>
      <x:c r="N39" s="35" t="n">
        <x:f>AVERAGE(I35:I38)</x:f>
        <x:v>8.75</x:v>
      </x:c>
      <x:c r="O39" s="35" t="n">
        <x:f>M39-I39</x:f>
        <x:v>-0.7123000438934621</x:v>
      </x:c>
      <x:c r="P39" s="35" t="n">
        <x:f>ABS(O39)</x:f>
        <x:v>0.7123000438934621</x:v>
      </x:c>
      <x:c r="Q39" s="35" t="n">
        <x:f>O39^2</x:f>
        <x:v>0.507371352530628</x:v>
      </x:c>
      <x:c r="R39" s="35" t="n">
        <x:f>ABS(T39)</x:f>
        <x:v>0.25</x:v>
      </x:c>
      <x:c r="S39" s="35" t="n">
        <x:f>T39^2</x:f>
        <x:v>0.0625</x:v>
      </x:c>
      <x:c r="T39" s="35" t="n">
        <x:f>N39-I39</x:f>
        <x:v>-0.25</x:v>
      </x:c>
      <x:c r="U39" s="31" t="str">
        <x:v>Declining</x:v>
      </x:c>
      <x:c r="V39" s="31" t="str">
        <x:f>IF(P39&lt;R39,"Adaptive",IF(P39&gt;R39,"Recent4","Tie"))</x:f>
        <x:v>Recent4</x:v>
      </x:c>
    </x:row>
    <x:row r="40">
      <x:c r="A40" s="31" t="str">
        <x:v>2026-W27</x:v>
      </x:c>
      <x:c r="B40" s="31" t="n">
        <x:v>27</x:v>
      </x:c>
      <x:c r="C40" s="52" t="n">
        <x:v>46205</x:v>
      </x:c>
      <x:c r="D40" s="52" t="n">
        <x:v>46211</x:v>
      </x:c>
      <x:c r="E40" s="31" t="str">
        <x:v>Pivot W27</x:v>
      </x:c>
      <x:c r="F40" s="31" t="n">
        <x:v>9</x:v>
      </x:c>
      <x:c r="G40" s="31" t="str">
        <x:v>Pivot W28</x:v>
      </x:c>
      <x:c r="H40" s="31" t="n">
        <x:v>11</x:v>
      </x:c>
      <x:c r="I40" s="35" t="n">
        <x:f>(4/7)*F40+(3/7)*H40</x:f>
        <x:v>9.857142857142858</x:v>
      </x:c>
      <x:c r="J40" s="35" t="n">
        <x:f>1.66650229+0.32560289*SIN(2*PI()*B40/52)-1.35700057*COS(2*PI()*B40/52)+0.07409782*SIN(4*PI()*B40/52)-0.32840420*COS(4*PI()*B40/52)</x:f>
        <x:v>2.6732331047701896</x:v>
      </x:c>
      <x:c r="K40" s="35" t="n">
        <x:f>EXP(J40)</x:f>
        <x:v>14.486730677738514</x:v>
      </x:c>
      <x:c r="L40" s="35" t="n">
        <x:f>(I40+1)/K40</x:f>
        <x:v>0.7494543177935119</x:v>
      </x:c>
      <x:c r="M40" s="35" t="n">
        <x:f>MAX(0,K40*MAX(0.01,(-4*L34-L35+2*L36+5*L37+8*L38+11*L39)/21)-1)</x:f>
        <x:v>8.047461457859225</x:v>
      </x:c>
      <x:c r="N40" s="35" t="n">
        <x:f>AVERAGE(I36:I39)</x:f>
        <x:v>9.071428571428571</x:v>
      </x:c>
      <x:c r="O40" s="35" t="n">
        <x:f>M40-I40</x:f>
        <x:v>-1.8096813992836331</x:v>
      </x:c>
      <x:c r="P40" s="35" t="n">
        <x:f>ABS(O40)</x:f>
        <x:v>1.8096813992836331</x:v>
      </x:c>
      <x:c r="Q40" s="35" t="n">
        <x:f>O40^2</x:f>
        <x:v>3.2749467669131684</x:v>
      </x:c>
      <x:c r="R40" s="35" t="n">
        <x:f>ABS(T40)</x:f>
        <x:v>0.7857142857142865</x:v>
      </x:c>
      <x:c r="S40" s="35" t="n">
        <x:f>T40^2</x:f>
        <x:v>0.6173469387755114</x:v>
      </x:c>
      <x:c r="T40" s="35" t="n">
        <x:f>N40-I40</x:f>
        <x:v>-0.7857142857142865</x:v>
      </x:c>
      <x:c r="U40" s="31" t="str">
        <x:v>Declining</x:v>
      </x:c>
      <x:c r="V40" s="31" t="str">
        <x:f>IF(P40&lt;R40,"Adaptive",IF(P40&gt;R40,"Recent4","Tie"))</x:f>
        <x:v>Recent4</x:v>
      </x:c>
    </x:row>
    <x:row r="41">
      <x:c r="A41" s="31" t="str">
        <x:v>2026-W28</x:v>
      </x:c>
      <x:c r="B41" s="31" t="n">
        <x:v>28</x:v>
      </x:c>
      <x:c r="C41" s="52" t="n">
        <x:v>46212</x:v>
      </x:c>
      <x:c r="D41" s="52" t="n">
        <x:v>46218</x:v>
      </x:c>
      <x:c r="E41" s="31" t="str">
        <x:v>Pivot W28</x:v>
      </x:c>
      <x:c r="F41" s="31" t="n">
        <x:v>11</x:v>
      </x:c>
      <x:c r="G41" s="31" t="str">
        <x:v>Pivot W29</x:v>
      </x:c>
      <x:c r="H41" s="31" t="n">
        <x:v>3</x:v>
      </x:c>
      <x:c r="I41" s="35" t="n">
        <x:f>(4/7)*F41+(3/7)*H41</x:f>
        <x:v>7.571428571428571</x:v>
      </x:c>
      <x:c r="J41" s="35" t="n">
        <x:f>1.66650229+0.32560289*SIN(2*PI()*B41/52)-1.35700057*COS(2*PI()*B41/52)+0.07409782*SIN(4*PI()*B41/52)-0.32840420*COS(4*PI()*B41/52)</x:f>
        <x:v>2.6497965139817965</x:v>
      </x:c>
      <x:c r="K41" s="35" t="n">
        <x:f>EXP(J41)</x:f>
        <x:v>14.151158789425503</x:v>
      </x:c>
      <x:c r="L41" s="35" t="n">
        <x:f>(I41+1)/K41</x:f>
        <x:v>0.6057050662051504</x:v>
      </x:c>
      <x:c r="M41" s="35" t="n">
        <x:f>MAX(0,K41*MAX(0.01,(-4*L35-L36+2*L37+5*L38+8*L39+11*L40)/21)-1)</x:f>
        <x:v>9.669267535860321</x:v>
      </x:c>
      <x:c r="N41" s="35" t="n">
        <x:f>AVERAGE(I37:I40)</x:f>
        <x:v>9.607142857142858</x:v>
      </x:c>
      <x:c r="O41" s="35" t="n">
        <x:f>M41-I41</x:f>
        <x:v>2.09783896443175</x:v>
      </x:c>
      <x:c r="P41" s="35" t="n">
        <x:f>ABS(O41)</x:f>
        <x:v>2.09783896443175</x:v>
      </x:c>
      <x:c r="Q41" s="35" t="n">
        <x:f>O41^2</x:f>
        <x:v>4.4009283206880765</x:v>
      </x:c>
      <x:c r="R41" s="35" t="n">
        <x:f>ABS(T41)</x:f>
        <x:v>2.0357142857142865</x:v>
      </x:c>
      <x:c r="S41" s="35" t="n">
        <x:f>T41^2</x:f>
        <x:v>4.144132653061227</x:v>
      </x:c>
      <x:c r="T41" s="35" t="n">
        <x:f>N41-I41</x:f>
        <x:v>2.0357142857142865</x:v>
      </x:c>
      <x:c r="U41" s="31" t="str">
        <x:v>Declining</x:v>
      </x:c>
      <x:c r="V41" s="31" t="str">
        <x:f>IF(P41&lt;R41,"Adaptive",IF(P41&gt;R41,"Recent4","Tie"))</x:f>
        <x:v>Recent4</x:v>
      </x:c>
    </x:row>
    <x:row r="42">
      <x:c r="A42" s="31" t="str">
        <x:v>2026-W29</x:v>
      </x:c>
      <x:c r="B42" s="31" t="n">
        <x:v>29</x:v>
      </x:c>
      <x:c r="C42" s="52" t="n">
        <x:v>46219</x:v>
      </x:c>
      <x:c r="D42" s="52" t="n">
        <x:v>46225</x:v>
      </x:c>
      <x:c r="E42" s="31" t="str">
        <x:v>Pivot W29</x:v>
      </x:c>
      <x:c r="F42" s="31" t="n">
        <x:v>3</x:v>
      </x:c>
      <x:c r="G42" s="31" t="str">
        <x:v>Pivot W30</x:v>
      </x:c>
      <x:c r="H42" s="31" t="n">
        <x:v>8</x:v>
      </x:c>
      <x:c r="I42" s="35" t="n">
        <x:f>(4/7)*F42+(3/7)*H42</x:f>
        <x:v>5.142857142857142</x:v>
      </x:c>
      <x:c r="J42" s="35" t="n">
        <x:f>1.66650229+0.32560289*SIN(2*PI()*B42/52)-1.35700057*COS(2*PI()*B42/52)+0.07409782*SIN(4*PI()*B42/52)-0.32840420*COS(4*PI()*B42/52)</x:f>
        <x:v>2.623181358177909</x:v>
      </x:c>
      <x:c r="K42" s="35" t="n">
        <x:f>EXP(J42)</x:f>
        <x:v>13.779491425308366</x:v>
      </x:c>
      <x:c r="L42" s="35" t="n">
        <x:f>(I42+1)/K42</x:f>
        <x:v>0.4457970873710728</x:v>
      </x:c>
      <x:c r="M42" s="35" t="n">
        <x:f>MAX(0,K42*MAX(0.01,(-4*L36-L37+2*L38+5*L39+8*L40+11*L41)/21)-1)</x:f>
        <x:v>8.517831258615164</x:v>
      </x:c>
      <x:c r="N42" s="35" t="n">
        <x:f>AVERAGE(I38:I41)</x:f>
        <x:v>9</x:v>
      </x:c>
      <x:c r="O42" s="35" t="n">
        <x:f>M42-I42</x:f>
        <x:v>3.3749741157580218</x:v>
      </x:c>
      <x:c r="P42" s="35" t="n">
        <x:f>ABS(O42)</x:f>
        <x:v>3.3749741157580218</x:v>
      </x:c>
      <x:c r="Q42" s="35" t="n">
        <x:f>O42^2</x:f>
        <x:v>11.39045028203664</x:v>
      </x:c>
      <x:c r="R42" s="35" t="n">
        <x:f>ABS(T42)</x:f>
        <x:v>3.8571428571428577</x:v>
      </x:c>
      <x:c r="S42" s="35" t="n">
        <x:f>T42^2</x:f>
        <x:v>14.877551020408168</x:v>
      </x:c>
      <x:c r="T42" s="35" t="n">
        <x:f>N42-I42</x:f>
        <x:v>3.8571428571428577</x:v>
      </x:c>
      <x:c r="U42" s="31" t="str">
        <x:v>Declining</x:v>
      </x:c>
      <x:c r="V42" s="31" t="str">
        <x:f>IF(P42&lt;R42,"Adaptive",IF(P42&gt;R42,"Recent4","Tie"))</x:f>
        <x:v>Adaptive</x:v>
      </x:c>
    </x:row>
    <x:row r="43">
      <x:c r="A43" s="31" t="str">
        <x:v>2026-W30</x:v>
      </x:c>
      <x:c r="B43" s="31" t="n">
        <x:v>30</x:v>
      </x:c>
      <x:c r="C43" s="52" t="n">
        <x:v>46226</x:v>
      </x:c>
      <x:c r="D43" s="52" t="n">
        <x:v>46232</x:v>
      </x:c>
      <x:c r="E43" s="31" t="str">
        <x:v>Pivot W30</x:v>
      </x:c>
      <x:c r="F43" s="31" t="n">
        <x:v>8</x:v>
      </x:c>
      <x:c r="G43" s="31" t="str">
        <x:v>Pivot W31</x:v>
      </x:c>
      <x:c r="H43" s="31" t="n">
        <x:v>5</x:v>
      </x:c>
      <x:c r="I43" s="35" t="n">
        <x:f>(4/7)*F43+(3/7)*H43</x:f>
        <x:v>6.7142857142857135</x:v>
      </x:c>
      <x:c r="J43" s="35" t="n">
        <x:f>1.66650229+0.32560289*SIN(2*PI()*B43/52)-1.35700057*COS(2*PI()*B43/52)+0.07409782*SIN(4*PI()*B43/52)-0.32840420*COS(4*PI()*B43/52)</x:f>
        <x:v>2.591177875313367</x:v>
      </x:c>
      <x:c r="K43" s="35" t="n">
        <x:f>EXP(J43)</x:f>
        <x:v>13.345481662529199</x:v>
      </x:c>
      <x:c r="L43" s="35" t="n">
        <x:f>(I43+1)/K43</x:f>
        <x:v>0.5780447577209231</x:v>
      </x:c>
      <x:c r="M43" s="35" t="n">
        <x:f>MAX(0,K43*MAX(0.01,(-4*L37-L38+2*L39+5*L40+8*L41+11*L42)/21)-1)</x:f>
        <x:v>6.179939089473413</x:v>
      </x:c>
      <x:c r="N43" s="35" t="n">
        <x:f>AVERAGE(I39:I42)</x:f>
        <x:v>7.892857142857143</x:v>
      </x:c>
      <x:c r="O43" s="35" t="n">
        <x:f>M43-I43</x:f>
        <x:v>-0.5343466248123008</x:v>
      </x:c>
      <x:c r="P43" s="35" t="n">
        <x:f>ABS(O43)</x:f>
        <x:v>0.5343466248123008</x:v>
      </x:c>
      <x:c r="Q43" s="35" t="n">
        <x:f>O43^2</x:f>
        <x:v>0.2855263154482977</x:v>
      </x:c>
      <x:c r="R43" s="35" t="n">
        <x:f>ABS(T43)</x:f>
        <x:v>1.1785714285714297</x:v>
      </x:c>
      <x:c r="S43" s="35" t="n">
        <x:f>T43^2</x:f>
        <x:v>1.3890306122449005</x:v>
      </x:c>
      <x:c r="T43" s="35" t="n">
        <x:f>N43-I43</x:f>
        <x:v>1.1785714285714297</x:v>
      </x:c>
      <x:c r="U43" s="31" t="str">
        <x:v>Declining</x:v>
      </x:c>
      <x:c r="V43" s="31" t="str">
        <x:f>IF(P43&lt;R43,"Adaptive",IF(P43&gt;R43,"Recent4","Tie"))</x:f>
        <x:v>Adaptive</x:v>
      </x:c>
    </x:row>
    <x:row r="44">
      <x:c r="A44" s="31" t="str">
        <x:v>2026-W31</x:v>
      </x:c>
      <x:c r="B44" s="31" t="n">
        <x:v>31</x:v>
      </x:c>
      <x:c r="C44" s="52" t="n">
        <x:v>46233</x:v>
      </x:c>
      <x:c r="D44" s="52" t="n">
        <x:v>46239</x:v>
      </x:c>
      <x:c r="E44" s="31" t="str">
        <x:v>Pivot W31</x:v>
      </x:c>
      <x:c r="F44" s="31" t="n">
        <x:v>5</x:v>
      </x:c>
      <x:c r="G44" s="31" t="str">
        <x:v>Pivot W32</x:v>
      </x:c>
      <x:c r="H44" s="31" t="n">
        <x:v>4</x:v>
      </x:c>
      <x:c r="I44" s="35" t="n">
        <x:f>(4/7)*F44+(3/7)*H44</x:f>
        <x:v>4.571428571428571</x:v>
      </x:c>
      <x:c r="J44" s="35" t="n">
        <x:f>1.66650229+0.32560289*SIN(2*PI()*B44/52)-1.35700057*COS(2*PI()*B44/52)+0.07409782*SIN(4*PI()*B44/52)-0.32840420*COS(4*PI()*B44/52)</x:f>
        <x:v>2.5511572728779988</x:v>
      </x:c>
      <x:c r="K44" s="35" t="n">
        <x:f>EXP(J44)</x:f>
        <x:v>12.821933675977967</x:v>
      </x:c>
      <x:c r="L44" s="35" t="n">
        <x:f>(I44+1)/K44</x:f>
        <x:v>0.4345232717797241</x:v>
      </x:c>
      <x:c r="M44" s="35" t="n">
        <x:f>MAX(0,K44*MAX(0.01,(-4*L38-L39+2*L40+5*L41+8*L42+11*L43)/21)-1)</x:f>
        <x:v>5.704620966499719</x:v>
      </x:c>
      <x:c r="N44" s="35" t="n">
        <x:f>AVERAGE(I40:I43)</x:f>
        <x:v>7.321428571428571</x:v>
      </x:c>
      <x:c r="O44" s="35" t="n">
        <x:f>M44-I44</x:f>
        <x:v>1.1331923950711476</x:v>
      </x:c>
      <x:c r="P44" s="35" t="n">
        <x:f>ABS(O44)</x:f>
        <x:v>1.1331923950711476</x:v>
      </x:c>
      <x:c r="Q44" s="35" t="n">
        <x:f>O44^2</x:f>
        <x:v>1.2841250042470838</x:v>
      </x:c>
      <x:c r="R44" s="35" t="n">
        <x:f>ABS(T44)</x:f>
        <x:v>2.75</x:v>
      </x:c>
      <x:c r="S44" s="35" t="n">
        <x:f>T44^2</x:f>
        <x:v>7.5625</x:v>
      </x:c>
      <x:c r="T44" s="35" t="n">
        <x:f>N44-I44</x:f>
        <x:v>2.75</x:v>
      </x:c>
      <x:c r="U44" s="31" t="str">
        <x:v>Declining</x:v>
      </x:c>
      <x:c r="V44" s="31" t="str">
        <x:f>IF(P44&lt;R44,"Adaptive",IF(P44&gt;R44,"Recent4","Tie"))</x:f>
        <x:v>Adaptive</x:v>
      </x:c>
    </x:row>
    <x:row r="45">
      <x:c r="A45" s="31" t="str">
        <x:v>2026-W32</x:v>
      </x:c>
      <x:c r="B45" s="31" t="n">
        <x:v>32</x:v>
      </x:c>
      <x:c r="C45" s="52" t="n">
        <x:v>46240</x:v>
      </x:c>
      <x:c r="D45" s="52" t="n">
        <x:v>46246</x:v>
      </x:c>
      <x:c r="E45" s="31" t="str">
        <x:v>Pivot W32</x:v>
      </x:c>
      <x:c r="F45" s="31" t="n">
        <x:v>4</x:v>
      </x:c>
      <x:c r="G45" s="31" t="str">
        <x:v>Pivot W33</x:v>
      </x:c>
      <x:c r="H45" s="31" t="n">
        <x:v>3</x:v>
      </x:c>
      <x:c r="I45" s="35" t="n">
        <x:f>(4/7)*F45+(3/7)*H45</x:f>
        <x:v>3.571428571428571</x:v>
      </x:c>
      <x:c r="J45" s="35" t="n">
        <x:f>1.66650229+0.32560289*SIN(2*PI()*B45/52)-1.35700057*COS(2*PI()*B45/52)+0.07409782*SIN(4*PI()*B45/52)-0.32840420*COS(4*PI()*B45/52)</x:f>
        <x:v>2.500289959387041</x:v>
      </x:c>
      <x:c r="K45" s="35" t="n">
        <x:f>EXP(J45)</x:f>
        <x:v>12.18602690136485</x:v>
      </x:c>
      <x:c r="L45" s="35" t="n">
        <x:f>(I45+1)/K45</x:f>
        <x:v>0.3751369177526242</x:v>
      </x:c>
      <x:c r="M45" s="35" t="n">
        <x:f>MAX(0,K45*MAX(0.01,(-4*L39-L40+2*L41+5*L42+8*L43+11*L44)/21)-1)</x:f>
        <x:v>4.450999336117584</x:v>
      </x:c>
      <x:c r="N45" s="35" t="n">
        <x:f>AVERAGE(I41:I44)</x:f>
        <x:v>6</x:v>
      </x:c>
      <x:c r="O45" s="35" t="n">
        <x:f>M45-I45</x:f>
        <x:v>0.8795707646890127</x:v>
      </x:c>
      <x:c r="P45" s="35" t="n">
        <x:f>ABS(O45)</x:f>
        <x:v>0.8795707646890127</x:v>
      </x:c>
      <x:c r="Q45" s="35" t="n">
        <x:f>O45^2</x:f>
        <x:v>0.7736447300956146</x:v>
      </x:c>
      <x:c r="R45" s="35" t="n">
        <x:f>ABS(T45)</x:f>
        <x:v>2.428571428571429</x:v>
      </x:c>
      <x:c r="S45" s="35" t="n">
        <x:f>T45^2</x:f>
        <x:v>5.89795918367347</x:v>
      </x:c>
      <x:c r="T45" s="35" t="n">
        <x:f>N45-I45</x:f>
        <x:v>2.428571428571429</x:v>
      </x:c>
      <x:c r="U45" s="31" t="str">
        <x:v>Declining</x:v>
      </x:c>
      <x:c r="V45" s="31" t="str">
        <x:f>IF(P45&lt;R45,"Adaptive",IF(P45&gt;R45,"Recent4","Tie"))</x:f>
        <x:v>Adaptive</x:v>
      </x:c>
    </x:row>
    <x:row r="46">
      <x:c r="A46" s="31" t="str">
        <x:v>2026-W33</x:v>
      </x:c>
      <x:c r="B46" s="31" t="n">
        <x:v>33</x:v>
      </x:c>
      <x:c r="C46" s="52" t="n">
        <x:v>46247</x:v>
      </x:c>
      <x:c r="D46" s="52" t="n">
        <x:v>46253</x:v>
      </x:c>
      <x:c r="E46" s="31" t="str">
        <x:v>Pivot W33</x:v>
      </x:c>
      <x:c r="F46" s="31" t="n">
        <x:v>3</x:v>
      </x:c>
      <x:c r="G46" s="31" t="str">
        <x:v>Pivot W34</x:v>
      </x:c>
      <x:c r="H46" s="31" t="n">
        <x:v>5</x:v>
      </x:c>
      <x:c r="I46" s="35" t="n">
        <x:f>(4/7)*F46+(3/7)*H46</x:f>
        <x:v>3.8571428571428568</x:v>
      </x:c>
      <x:c r="J46" s="35" t="n">
        <x:f>1.66650229+0.32560289*SIN(2*PI()*B46/52)-1.35700057*COS(2*PI()*B46/52)+0.07409782*SIN(4*PI()*B46/52)-0.32840420*COS(4*PI()*B46/52)</x:f>
        <x:v>2.4357851679273272</x:v>
      </x:c>
      <x:c r="K46" s="35" t="n">
        <x:f>EXP(J46)</x:f>
        <x:v>11.424785567867476</x:v>
      </x:c>
      <x:c r="L46" s="35" t="n">
        <x:f>(I46+1)/K46</x:f>
        <x:v>0.42514083334777897</x:v>
      </x:c>
      <x:c r="M46" s="35" t="n">
        <x:f>MAX(0,K46*MAX(0.01,(-4*L40-L41+2*L42+5*L43+8*L44+11*L45)/21)-1)</x:f>
        <x:v>3.233148486289508</x:v>
      </x:c>
      <x:c r="N46" s="35" t="n">
        <x:f>AVERAGE(I42:I45)</x:f>
        <x:v>5</x:v>
      </x:c>
      <x:c r="O46" s="35" t="n">
        <x:f>M46-I46</x:f>
        <x:v>-0.6239943708533486</x:v>
      </x:c>
      <x:c r="P46" s="35" t="n">
        <x:f>ABS(O46)</x:f>
        <x:v>0.6239943708533486</x:v>
      </x:c>
      <x:c r="Q46" s="35" t="n">
        <x:f>O46^2</x:f>
        <x:v>0.3893689748566664</x:v>
      </x:c>
      <x:c r="R46" s="35" t="n">
        <x:f>ABS(T46)</x:f>
        <x:v>1.1428571428571432</x:v>
      </x:c>
      <x:c r="S46" s="35" t="n">
        <x:f>T46^2</x:f>
        <x:v>1.3061224489795926</x:v>
      </x:c>
      <x:c r="T46" s="35" t="n">
        <x:f>N46-I46</x:f>
        <x:v>1.1428571428571432</x:v>
      </x:c>
      <x:c r="U46" s="31" t="str">
        <x:v>Declining</x:v>
      </x:c>
      <x:c r="V46" s="31" t="str">
        <x:f>IF(P46&lt;R46,"Adaptive",IF(P46&gt;R46,"Recent4","Tie"))</x:f>
        <x:v>Adaptive</x:v>
      </x:c>
    </x:row>
    <x:row r="47">
      <x:c r="A47" s="31" t="str">
        <x:v>2026-W34</x:v>
      </x:c>
      <x:c r="B47" s="31" t="n">
        <x:v>34</x:v>
      </x:c>
      <x:c r="C47" s="52" t="n">
        <x:v>46254</x:v>
      </x:c>
      <x:c r="D47" s="52" t="n">
        <x:v>46260</x:v>
      </x:c>
      <x:c r="E47" s="31" t="str">
        <x:v>Pivot W34</x:v>
      </x:c>
      <x:c r="F47" s="31" t="n">
        <x:v>5</x:v>
      </x:c>
      <x:c r="G47" s="31" t="str">
        <x:v>Pivot W35</x:v>
      </x:c>
      <x:c r="H47" s="31" t="n">
        <x:v>4</x:v>
      </x:c>
      <x:c r="I47" s="35" t="n">
        <x:f>(4/7)*F47+(3/7)*H47</x:f>
        <x:v>4.571428571428571</x:v>
      </x:c>
      <x:c r="J47" s="35" t="n">
        <x:f>1.66650229+0.32560289*SIN(2*PI()*B47/52)-1.35700057*COS(2*PI()*B47/52)+0.07409782*SIN(4*PI()*B47/52)-0.32840420*COS(4*PI()*B47/52)</x:f>
        <x:v>2.3551369494456114</x:v>
      </x:c>
      <x:c r="K47" s="35" t="n">
        <x:f>EXP(J47)</x:f>
        <x:v>10.539572151427475</x:v>
      </x:c>
      <x:c r="L47" s="35" t="n">
        <x:f>(I47+1)/K47</x:f>
        <x:v>0.5286199943774738</x:v>
      </x:c>
      <x:c r="M47" s="35" t="n">
        <x:f>MAX(0,K47*MAX(0.01,(-4*L41-L42+2*L43+5*L44+8*L45+11*L46)/21)-1)</x:f>
        <x:v>3.0842011632966733</x:v>
      </x:c>
      <x:c r="N47" s="35" t="n">
        <x:f>AVERAGE(I43:I46)</x:f>
        <x:v>4.678571428571428</x:v>
      </x:c>
      <x:c r="O47" s="35" t="n">
        <x:f>M47-I47</x:f>
        <x:v>-1.487227408131898</x:v>
      </x:c>
      <x:c r="P47" s="35" t="n">
        <x:f>ABS(O47)</x:f>
        <x:v>1.487227408131898</x:v>
      </x:c>
      <x:c r="Q47" s="35" t="n">
        <x:f>O47^2</x:f>
        <x:v>2.211845363498723</x:v>
      </x:c>
      <x:c r="R47" s="35" t="n">
        <x:f>ABS(T47)</x:f>
        <x:v>0.10714285714285676</x:v>
      </x:c>
      <x:c r="S47" s="35" t="n">
        <x:f>T47^2</x:f>
        <x:v>0.011479591836734613</x:v>
      </x:c>
      <x:c r="T47" s="35" t="n">
        <x:f>N47-I47</x:f>
        <x:v>0.10714285714285676</x:v>
      </x:c>
      <x:c r="U47" s="31" t="str">
        <x:v>Declining</x:v>
      </x:c>
      <x:c r="V47" s="31" t="str">
        <x:f>IF(P47&lt;R47,"Adaptive",IF(P47&gt;R47,"Recent4","Tie"))</x:f>
        <x:v>Recent4</x:v>
      </x:c>
    </x:row>
    <x:row r="48">
      <x:c r="A48" s="31" t="str">
        <x:v>2026-W35</x:v>
      </x:c>
      <x:c r="B48" s="31" t="n">
        <x:v>35</x:v>
      </x:c>
      <x:c r="C48" s="52" t="n">
        <x:v>46261</x:v>
      </x:c>
      <x:c r="D48" s="52" t="n">
        <x:v>46267</x:v>
      </x:c>
      <x:c r="E48" s="31" t="str">
        <x:v>Pivot W35</x:v>
      </x:c>
      <x:c r="F48" s="31" t="n">
        <x:v>4</x:v>
      </x:c>
      <x:c r="G48" s="31" t="str">
        <x:v>Pivot W36</x:v>
      </x:c>
      <x:c r="H48" s="31" t="n">
        <x:v>7</x:v>
      </x:c>
      <x:c r="I48" s="35" t="n">
        <x:f>(4/7)*F48+(3/7)*H48</x:f>
        <x:v>5.285714285714286</x:v>
      </x:c>
      <x:c r="J48" s="35" t="n">
        <x:f>1.66650229+0.32560289*SIN(2*PI()*B48/52)-1.35700057*COS(2*PI()*B48/52)+0.07409782*SIN(4*PI()*B48/52)-0.32840420*COS(4*PI()*B48/52)</x:f>
        <x:v>2.2563610174913435</x:v>
      </x:c>
      <x:c r="K48" s="35" t="n">
        <x:f>EXP(J48)</x:f>
        <x:v>9.548279846573921</x:v>
      </x:c>
      <x:c r="L48" s="35" t="n">
        <x:f>(I48+1)/K48</x:f>
        <x:v>0.6583085526101021</x:v>
      </x:c>
      <x:c r="M48" s="35" t="n">
        <x:f>MAX(0,K48*MAX(0.01,(-4*L42-L43+2*L44+5*L45+8*L46+11*L47)/21)-1)</x:f>
        <x:v>3.3646754142583726</x:v>
      </x:c>
      <x:c r="N48" s="35" t="n">
        <x:f>AVERAGE(I44:I47)</x:f>
        <x:v>4.142857142857142</x:v>
      </x:c>
      <x:c r="O48" s="35" t="n">
        <x:f>M48-I48</x:f>
        <x:v>-1.921038871455913</x:v>
      </x:c>
      <x:c r="P48" s="35" t="n">
        <x:f>ABS(O48)</x:f>
        <x:v>1.921038871455913</x:v>
      </x:c>
      <x:c r="Q48" s="35" t="n">
        <x:f>O48^2</x:f>
        <x:v>3.690390345644608</x:v>
      </x:c>
      <x:c r="R48" s="35" t="n">
        <x:f>ABS(T48)</x:f>
        <x:v>1.1428571428571432</x:v>
      </x:c>
      <x:c r="S48" s="35" t="n">
        <x:f>T48^2</x:f>
        <x:v>1.3061224489795926</x:v>
      </x:c>
      <x:c r="T48" s="35" t="n">
        <x:f>N48-I48</x:f>
        <x:v>-1.1428571428571432</x:v>
      </x:c>
      <x:c r="U48" s="31" t="str">
        <x:v>Declining</x:v>
      </x:c>
      <x:c r="V48" s="31" t="str">
        <x:f>IF(P48&lt;R48,"Adaptive",IF(P48&gt;R48,"Recent4","Tie"))</x:f>
        <x:v>Recent4</x:v>
      </x:c>
    </x:row>
    <x:row r="49">
      <x:c r="A49" s="31" t="str">
        <x:v>2026-W36</x:v>
      </x:c>
      <x:c r="B49" s="31" t="n">
        <x:v>36</x:v>
      </x:c>
      <x:c r="C49" s="52" t="n">
        <x:v>46268</x:v>
      </x:c>
      <x:c r="D49" s="52" t="n">
        <x:v>46274</x:v>
      </x:c>
      <x:c r="E49" s="31" t="str">
        <x:v>Pivot W36</x:v>
      </x:c>
      <x:c r="F49" s="31" t="n">
        <x:v>7</x:v>
      </x:c>
      <x:c r="G49" s="31" t="str">
        <x:v>Pivot W37</x:v>
      </x:c>
      <x:c r="H49" s="31" t="n">
        <x:v>2</x:v>
      </x:c>
      <x:c r="I49" s="35" t="n">
        <x:f>(4/7)*F49+(3/7)*H49</x:f>
        <x:v>4.857142857142857</x:v>
      </x:c>
      <x:c r="J49" s="35" t="n">
        <x:f>1.66650229+0.32560289*SIN(2*PI()*B49/52)-1.35700057*COS(2*PI()*B49/52)+0.07409782*SIN(4*PI()*B49/52)-0.32840420*COS(4*PI()*B49/52)</x:f>
        <x:v>2.1382073498389738</x:v>
      </x:c>
      <x:c r="K49" s="35" t="n">
        <x:f>EXP(J49)</x:f>
        <x:v>8.484214759368491</x:v>
      </x:c>
      <x:c r="L49" s="35" t="n">
        <x:f>(I49+1)/K49</x:f>
        <x:v>0.6903576846254683</x:v>
      </x:c>
      <x:c r="M49" s="35" t="n">
        <x:f>MAX(0,K49*MAX(0.01,(-4*L43-L44+2*L45+5*L46+8*L47+11*L48)/21)-1)</x:f>
        <x:v>3.6863690374558207</x:v>
      </x:c>
      <x:c r="N49" s="35" t="n">
        <x:f>AVERAGE(I45:I48)</x:f>
        <x:v>4.321428571428571</x:v>
      </x:c>
      <x:c r="O49" s="35" t="n">
        <x:f>M49-I49</x:f>
        <x:v>-1.170773819687036</x:v>
      </x:c>
      <x:c r="P49" s="35" t="n">
        <x:f>ABS(O49)</x:f>
        <x:v>1.170773819687036</x:v>
      </x:c>
      <x:c r="Q49" s="35" t="n">
        <x:f>O49^2</x:f>
        <x:v>1.3707113368645725</x:v>
      </x:c>
      <x:c r="R49" s="35" t="n">
        <x:f>ABS(T49)</x:f>
        <x:v>0.5357142857142856</x:v>
      </x:c>
      <x:c r="S49" s="35" t="n">
        <x:f>T49^2</x:f>
        <x:v>0.2869897959183672</x:v>
      </x:c>
      <x:c r="T49" s="35" t="n">
        <x:f>N49-I49</x:f>
        <x:v>-0.5357142857142856</x:v>
      </x:c>
      <x:c r="U49" s="31" t="str">
        <x:v>Declining</x:v>
      </x:c>
      <x:c r="V49" s="31" t="str">
        <x:f>IF(P49&lt;R49,"Adaptive",IF(P49&gt;R49,"Recent4","Tie"))</x:f>
        <x:v>Recent4</x:v>
      </x:c>
    </x:row>
  </x:sheetData>
  <x:mergeCells>
    <x:mergeCell ref="A3:V4"/>
  </x:mergeCells>
  <x:conditionalFormatting sqref="P14:P49">
    <x:cfRule type="dataBar" priority="1">
      <x:dataBar>
        <x:cfvo type="min"/>
        <x:cfvo type="max"/>
        <x:color rgb="FFE97132"/>
      </x:dataBar>
      <x:extLst>
        <x:ext xmlns:x14="http://schemas.microsoft.com/office/spreadsheetml/2009/9/main" uri="{B025F937-C7B1-47D3-B67F-A62EFF666E3E}">
          <x14:id>{B17EE5E0-6059-6094-1025-253A1CC72E0A}</x14:id>
        </x:ext>
      </x:extLst>
    </x:cfRule>
  </x:conditionalFormatting>
  <x:conditionalFormatting sqref="R14:R49">
    <x:cfRule type="dataBar" priority="2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{F8BC8EAB-1912-3EB3-859E-80AA2B6D941B}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17EE5E0-6059-6094-1025-253A1CC72E0A}">
            <x14:dataBar gradient="1">
              <x14:cfvo type="min"/>
              <x14:cfvo type="max"/>
              <x14:fillColor rgb="FFE97132"/>
            </x14:dataBar>
          </x14:cfRule>
          <xm:sqref>P14:P49</xm:sqref>
        </x14:conditionalFormatting>
        <x14:conditionalFormatting>
          <x14:cfRule type="dataBar" priority="2" id="{F8BC8EAB-1912-3EB3-859E-80AA2B6D941B}">
            <x14:dataBar gradient="1">
              <x14:cfvo type="min"/>
              <x14:cfvo type="max"/>
              <x14:fillColor rgb="FFA02B93"/>
            </x14:dataBar>
          </x14:cfRule>
          <xm:sqref>R14:R49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8" hidden="0" customWidth="1"/>
    <x:col min="3" max="3" width="14" hidden="0" customWidth="1"/>
    <x:col min="4" max="4" width="10" hidden="0" customWidth="1"/>
    <x:col min="5" max="5" width="11" hidden="0" customWidth="1"/>
    <x:col min="6" max="6" width="11" hidden="0" customWidth="1"/>
    <x:col min="7" max="7" width="12" hidden="0" customWidth="1"/>
    <x:col min="8" max="8" width="14" hidden="0" customWidth="1"/>
    <x:col min="9" max="9" width="14" hidden="0" customWidth="1"/>
    <x:col min="10" max="10" width="13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3" hidden="0" customWidth="1"/>
    <x:col min="16" max="16" width="18" hidden="0" customWidth="1"/>
  </x:cols>
  <x:sheetData>
    <x:row r="1">
      <x:c r="A1" s="23" t="str">
        <x:v>Period</x:v>
      </x:c>
      <x:c r="B1" s="23" t="str">
        <x:v>Week #</x:v>
      </x:c>
      <x:c r="C1" s="23" t="str">
        <x:v>Week Start (pivot)</x:v>
      </x:c>
      <x:c r="D1" s="23" t="str">
        <x:v>Actual</x:v>
      </x:c>
      <x:c r="E1" s="23" t="str">
        <x:v>eta</x:v>
      </x:c>
      <x:c r="F1" s="23" t="str">
        <x:v>Seasonal S</x:v>
      </x:c>
      <x:c r="G1" s="23" t="str">
        <x:v>Level Ratio r</x:v>
      </x:c>
      <x:c r="H1" s="23" t="str">
        <x:v>Adaptive Pred</x:v>
      </x:c>
      <x:c r="I1" s="23" t="str">
        <x:v>Recent4 Pred</x:v>
      </x:c>
      <x:c r="J1" s="23" t="str">
        <x:v>Adaptive Error</x:v>
      </x:c>
      <x:c r="K1" s="23" t="str">
        <x:v>Adaptive |Error|</x:v>
      </x:c>
      <x:c r="L1" s="23" t="str">
        <x:v>Adaptive Error²</x:v>
      </x:c>
      <x:c r="M1" s="23" t="str">
        <x:v>Recent4 |Error|</x:v>
      </x:c>
      <x:c r="N1" s="23" t="str">
        <x:v>Recent4 Error²</x:v>
      </x:c>
      <x:c r="O1" s="23" t="str">
        <x:v>Recent4 Error</x:v>
      </x:c>
      <x:c r="P1" s="23" t="str">
        <x:v>Validity</x:v>
      </x:c>
    </x:row>
    <x:row r="3">
      <x:c r="A3" s="11" t="str">
        <x:v>INVALID FOR FORMAL VALIDATION: week numbers are matched directly even though the pivot weeks are shifted by three days relative to the model's calendar buckets. Included only to show why alignment changes the result.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  <x:c r="P3" s="11"/>
    </x:row>
    <x:row r="4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</x:row>
    <x:row r="8">
      <x:c r="A8" s="45" t="str">
        <x:v>2025-W47</x:v>
      </x:c>
      <x:c r="B8" s="45" t="n">
        <x:v>47</x:v>
      </x:c>
      <x:c r="C8" s="45"/>
      <x:c r="D8" s="48" t="n">
        <x:v>0</x:v>
      </x:c>
      <x:c r="E8" s="48" t="n">
        <x:f>1.66650229+0.32560289*SIN(2*PI()*B8/52)-1.35700057*COS(2*PI()*B8/52)+0.07409782*SIN(4*PI()*B8/52)-0.32840420*COS(4*PI()*B8/52)</x:f>
        <x:v>0.17901279214584784</x:v>
      </x:c>
      <x:c r="F8" s="48" t="n">
        <x:f>EXP(E8)</x:f>
        <x:v>1.1960360439375382</x:v>
      </x:c>
      <x:c r="G8" s="48" t="n">
        <x:f>(D8+1)/F8</x:f>
        <x:v>0.8360952038768357</x:v>
      </x:c>
      <x:c r="H8" s="48"/>
      <x:c r="I8" s="48"/>
      <x:c r="J8" s="48"/>
      <x:c r="K8" s="48"/>
      <x:c r="L8" s="48"/>
      <x:c r="M8" s="48"/>
      <x:c r="N8" s="48"/>
      <x:c r="O8" s="48"/>
      <x:c r="P8" s="45" t="str">
        <x:v>Seed</x:v>
      </x:c>
    </x:row>
    <x:row r="9">
      <x:c r="A9" s="45" t="str">
        <x:v>2025-W48</x:v>
      </x:c>
      <x:c r="B9" s="45" t="n">
        <x:v>48</x:v>
      </x:c>
      <x:c r="C9" s="45"/>
      <x:c r="D9" s="48" t="n">
        <x:v>0</x:v>
      </x:c>
      <x:c r="E9" s="48" t="n">
        <x:f>1.66650229+0.32560289*SIN(2*PI()*B9/52)-1.35700057*COS(2*PI()*B9/52)+0.07409782*SIN(4*PI()*B9/52)-0.32840420*COS(4*PI()*B9/52)</x:f>
        <x:v>0.06608659155490079</x:v>
      </x:c>
      <x:c r="F9" s="48" t="n">
        <x:f>EXP(E9)</x:f>
        <x:v>1.068319220583369</x:v>
      </x:c>
      <x:c r="G9" s="48" t="n">
        <x:f>(D9+1)/F9</x:f>
        <x:v>0.9360498067739881</x:v>
      </x:c>
      <x:c r="H9" s="48"/>
      <x:c r="I9" s="48"/>
      <x:c r="J9" s="48"/>
      <x:c r="K9" s="48"/>
      <x:c r="L9" s="48"/>
      <x:c r="M9" s="48"/>
      <x:c r="N9" s="48"/>
      <x:c r="O9" s="48"/>
      <x:c r="P9" s="45" t="str">
        <x:v>Seed</x:v>
      </x:c>
    </x:row>
    <x:row r="10">
      <x:c r="A10" s="45" t="str">
        <x:v>2025-W49</x:v>
      </x:c>
      <x:c r="B10" s="45" t="n">
        <x:v>49</x:v>
      </x:c>
      <x:c r="C10" s="45"/>
      <x:c r="D10" s="48" t="n">
        <x:v>0</x:v>
      </x:c>
      <x:c r="E10" s="48" t="n">
        <x:f>1.66650229+0.32560289*SIN(2*PI()*B10/52)-1.35700057*COS(2*PI()*B10/52)+0.07409782*SIN(4*PI()*B10/52)-0.32840420*COS(4*PI()*B10/52)</x:f>
        <x:v>-0.012725677125319329</x:v>
      </x:c>
      <x:c r="F10" s="48" t="n">
        <x:f>EXP(E10)</x:f>
        <x:v>0.9873549519216952</x:v>
      </x:c>
      <x:c r="G10" s="48" t="n">
        <x:f>(D10+1)/F10</x:f>
        <x:v>1.012806993122072</x:v>
      </x:c>
      <x:c r="H10" s="48"/>
      <x:c r="I10" s="48"/>
      <x:c r="J10" s="48"/>
      <x:c r="K10" s="48"/>
      <x:c r="L10" s="48"/>
      <x:c r="M10" s="48"/>
      <x:c r="N10" s="48"/>
      <x:c r="O10" s="48"/>
      <x:c r="P10" s="45" t="str">
        <x:v>Seed</x:v>
      </x:c>
    </x:row>
    <x:row r="11">
      <x:c r="A11" s="45" t="str">
        <x:v>2025-W50</x:v>
      </x:c>
      <x:c r="B11" s="45" t="n">
        <x:v>50</x:v>
      </x:c>
      <x:c r="C11" s="45"/>
      <x:c r="D11" s="48" t="n">
        <x:v>0</x:v>
      </x:c>
      <x:c r="E11" s="48" t="n">
        <x:f>1.66650229+0.32560289*SIN(2*PI()*B11/52)-1.35700057*COS(2*PI()*B11/52)+0.07409782*SIN(4*PI()*B11/52)-0.32840420*COS(4*PI()*B11/52)</x:f>
        <x:v>-0.054210633290037336</x:v>
      </x:c>
      <x:c r="F11" s="48" t="n">
        <x:f>EXP(E11)</x:f>
        <x:v>0.9472325667757111</x:v>
      </x:c>
      <x:c r="G11" s="48" t="n">
        <x:f>(D11+1)/F11</x:f>
        <x:v>1.0557069457650767</x:v>
      </x:c>
      <x:c r="H11" s="48"/>
      <x:c r="I11" s="48"/>
      <x:c r="J11" s="48"/>
      <x:c r="K11" s="48"/>
      <x:c r="L11" s="48"/>
      <x:c r="M11" s="48"/>
      <x:c r="N11" s="48"/>
      <x:c r="O11" s="48"/>
      <x:c r="P11" s="45" t="str">
        <x:v>Seed</x:v>
      </x:c>
    </x:row>
    <x:row r="12">
      <x:c r="A12" s="45" t="str">
        <x:v>2025-W51</x:v>
      </x:c>
      <x:c r="B12" s="45" t="n">
        <x:v>51</x:v>
      </x:c>
      <x:c r="C12" s="45"/>
      <x:c r="D12" s="48" t="n">
        <x:v>0</x:v>
      </x:c>
      <x:c r="E12" s="48" t="n">
        <x:f>1.66650229+0.32560289*SIN(2*PI()*B12/52)-1.35700057*COS(2*PI()*B12/52)+0.07409782*SIN(4*PI()*B12/52)-0.32840420*COS(4*PI()*B12/52)</x:f>
        <x:v>-0.05644544925116529</x:v>
      </x:c>
      <x:c r="F12" s="48" t="n">
        <x:f>EXP(E12)</x:f>
        <x:v>0.945118039985757</x:v>
      </x:c>
      <x:c r="G12" s="48" t="n">
        <x:f>(D12+1)/F12</x:f>
        <x:v>1.0580688947753765</x:v>
      </x:c>
      <x:c r="H12" s="48"/>
      <x:c r="I12" s="48"/>
      <x:c r="J12" s="48"/>
      <x:c r="K12" s="48"/>
      <x:c r="L12" s="48"/>
      <x:c r="M12" s="48"/>
      <x:c r="N12" s="48"/>
      <x:c r="O12" s="48"/>
      <x:c r="P12" s="45" t="str">
        <x:v>Seed</x:v>
      </x:c>
    </x:row>
    <x:row r="13">
      <x:c r="A13" s="45" t="str">
        <x:v>2025-W52</x:v>
      </x:c>
      <x:c r="B13" s="45" t="n">
        <x:v>52</x:v>
      </x:c>
      <x:c r="C13" s="45"/>
      <x:c r="D13" s="48" t="n">
        <x:v>0</x:v>
      </x:c>
      <x:c r="E13" s="48" t="n">
        <x:f>1.66650229+0.32560289*SIN(2*PI()*B13/52)-1.35700057*COS(2*PI()*B13/52)+0.07409782*SIN(4*PI()*B13/52)-0.32840420*COS(4*PI()*B13/52)</x:f>
        <x:v>-0.018902479999999777</x:v>
      </x:c>
      <x:c r="F13" s="48" t="n">
        <x:f>EXP(E13)</x:f>
        <x:v>0.9812750515199454</x:v>
      </x:c>
      <x:c r="G13" s="48" t="n">
        <x:f>(D13+1)/F13</x:f>
        <x:v>1.0190822628691625</x:v>
      </x:c>
      <x:c r="H13" s="48"/>
      <x:c r="I13" s="48"/>
      <x:c r="J13" s="48"/>
      <x:c r="K13" s="48"/>
      <x:c r="L13" s="48"/>
      <x:c r="M13" s="48"/>
      <x:c r="N13" s="48"/>
      <x:c r="O13" s="48"/>
      <x:c r="P13" s="45" t="str">
        <x:v>Seed</x:v>
      </x:c>
    </x:row>
    <x:row r="14">
      <x:c r="A14" t="str">
        <x:v>2026-W01</x:v>
      </x:c>
      <x:c r="B14" t="n">
        <x:v>1</x:v>
      </x:c>
      <x:c r="C14" s="42" t="n">
        <x:v>46020</x:v>
      </x:c>
      <x:c r="D14" s="28" t="n">
        <x:v>0</x:v>
      </x:c>
      <x:c r="E14" s="28" t="n">
        <x:f>1.66650229+0.32560289*SIN(2*PI()*B14/52)-1.35700057*COS(2*PI()*B14/52)+0.07409782*SIN(4*PI()*B14/52)-0.32840420*COS(4*PI()*B14/52)</x:f>
        <x:v>0.05751427166423295</x:v>
      </x:c>
      <x:c r="F14" s="28" t="n">
        <x:f>EXP(E14)</x:f>
        <x:v>1.0592003870991435</x:v>
      </x:c>
      <x:c r="G14" s="28" t="n">
        <x:f>(D14+1)/F14</x:f>
        <x:v>0.9441084162919567</x:v>
      </x:c>
      <x:c r="H14" s="28" t="n">
        <x:f>MAX(0,F14*MAX(0.01,(-4*G8-G9+2*G10+5*G11+8*G12+11*G13)/21)-1)</x:f>
        <x:v>0.1448530875349927</x:v>
      </x:c>
      <x:c r="I14" s="28" t="n">
        <x:f>AVERAGE(D10:D13)</x:f>
        <x:v>0</x:v>
      </x:c>
      <x:c r="J14" s="28" t="n">
        <x:f>H14-D14</x:f>
        <x:v>0.1448530875349927</x:v>
      </x:c>
      <x:c r="K14" s="28" t="n">
        <x:f>ABS(J14)</x:f>
        <x:v>0.1448530875349927</x:v>
      </x:c>
      <x:c r="L14" s="28" t="n">
        <x:f>J14^2</x:f>
        <x:v>0.02098241696842026</x:v>
      </x:c>
      <x:c r="M14" s="28" t="n">
        <x:f>ABS(O14)</x:f>
        <x:v>0</x:v>
      </x:c>
      <x:c r="N14" s="28" t="n">
        <x:f>O14^2</x:f>
        <x:v>0</x:v>
      </x:c>
      <x:c r="O14" s="28" t="n">
        <x:f>I14-D14</x:f>
        <x:v>0</x:v>
      </x:c>
      <x:c r="P14" t="str">
        <x:v>Invalid alignment</x:v>
      </x:c>
    </x:row>
    <x:row r="15">
      <x:c r="A15" t="str">
        <x:v>2026-W02</x:v>
      </x:c>
      <x:c r="B15" t="n">
        <x:v>2</x:v>
      </x:c>
      <x:c r="C15" s="42" t="n">
        <x:v>46027</x:v>
      </x:c>
      <x:c r="D15" s="28" t="n">
        <x:v>0</x:v>
      </x:c>
      <x:c r="E15" s="28" t="n">
        <x:f>1.66650229+0.32560289*SIN(2*PI()*B15/52)-1.35700057*COS(2*PI()*B15/52)+0.07409782*SIN(4*PI()*B15/52)-0.32840420*COS(4*PI()*B15/52)</x:f>
        <x:v>0.17050305844241637</x:v>
      </x:c>
      <x:c r="F15" s="28" t="n">
        <x:f>EXP(E15)</x:f>
        <x:v>1.1859012789390557</x:v>
      </x:c>
      <x:c r="G15" s="28" t="n">
        <x:f>(D15+1)/F15</x:f>
        <x:v>0.8432405106221246</x:v>
      </x:c>
      <x:c r="H15" s="28" t="n">
        <x:f>MAX(0,F15*MAX(0.01,(-4*G9-G10+2*G11+5*G12+8*G13+11*G14)/21)-1)</x:f>
        <x:v>0.19621313258176043</x:v>
      </x:c>
      <x:c r="I15" s="28" t="n">
        <x:f>AVERAGE(D11:D14)</x:f>
        <x:v>0</x:v>
      </x:c>
      <x:c r="J15" s="28" t="n">
        <x:f>H15-D15</x:f>
        <x:v>0.19621313258176043</x:v>
      </x:c>
      <x:c r="K15" s="28" t="n">
        <x:f>ABS(J15)</x:f>
        <x:v>0.19621313258176043</x:v>
      </x:c>
      <x:c r="L15" s="28" t="n">
        <x:f>J15^2</x:f>
        <x:v>0.038499593397547494</x:v>
      </x:c>
      <x:c r="M15" s="28" t="n">
        <x:f>ABS(O15)</x:f>
        <x:v>0</x:v>
      </x:c>
      <x:c r="N15" s="28" t="n">
        <x:f>O15^2</x:f>
        <x:v>0</x:v>
      </x:c>
      <x:c r="O15" s="28" t="n">
        <x:f>I15-D15</x:f>
        <x:v>0</x:v>
      </x:c>
      <x:c r="P15" t="str">
        <x:v>Invalid alignment</x:v>
      </x:c>
    </x:row>
    <x:row r="16">
      <x:c r="A16" t="str">
        <x:v>2026-W03</x:v>
      </x:c>
      <x:c r="B16" t="n">
        <x:v>3</x:v>
      </x:c>
      <x:c r="C16" s="42" t="n">
        <x:v>46034</x:v>
      </x:c>
      <x:c r="D16" s="28" t="n">
        <x:v>1</x:v>
      </x:c>
      <x:c r="E16" s="28" t="n">
        <x:f>1.66650229+0.32560289*SIN(2*PI()*B16/52)-1.35700057*COS(2*PI()*B16/52)+0.07409782*SIN(4*PI()*B16/52)-0.32840420*COS(4*PI()*B16/52)</x:f>
        <x:v>0.31646696166952304</x:v>
      </x:c>
      <x:c r="F16" s="28" t="n">
        <x:f>EXP(E16)</x:f>
        <x:v>1.3722709039476417</x:v>
      </x:c>
      <x:c r="G16" s="28" t="n">
        <x:f>(D16+1)/F16</x:f>
        <x:v>1.4574381736481887</x:v>
      </x:c>
      <x:c r="H16" s="28" t="n">
        <x:f>MAX(0,F16*MAX(0.01,(-4*G10-G11+2*G12+5*G13+8*G14+11*G15)/21)-1)</x:f>
        <x:v>0.23720854691017035</x:v>
      </x:c>
      <x:c r="I16" s="28" t="n">
        <x:f>AVERAGE(D12:D15)</x:f>
        <x:v>0</x:v>
      </x:c>
      <x:c r="J16" s="28" t="n">
        <x:f>H16-D16</x:f>
        <x:v>-0.7627914530898297</x:v>
      </x:c>
      <x:c r="K16" s="28" t="n">
        <x:f>ABS(J16)</x:f>
        <x:v>0.7627914530898297</x:v>
      </x:c>
      <x:c r="L16" s="28" t="n">
        <x:f>J16^2</x:f>
        <x:v>0.5818508009068938</x:v>
      </x:c>
      <x:c r="M16" s="28" t="n">
        <x:f>ABS(O16)</x:f>
        <x:v>1</x:v>
      </x:c>
      <x:c r="N16" s="28" t="n">
        <x:f>O16^2</x:f>
        <x:v>1</x:v>
      </x:c>
      <x:c r="O16" s="28" t="n">
        <x:f>I16-D16</x:f>
        <x:v>-1</x:v>
      </x:c>
      <x:c r="P16" t="str">
        <x:v>Invalid alignment</x:v>
      </x:c>
    </x:row>
    <x:row r="17">
      <x:c r="A17" t="str">
        <x:v>2026-W04</x:v>
      </x:c>
      <x:c r="B17" t="n">
        <x:v>4</x:v>
      </x:c>
      <x:c r="C17" s="42" t="n">
        <x:v>46041</x:v>
      </x:c>
      <x:c r="D17" s="28" t="n">
        <x:v>0</x:v>
      </x:c>
      <x:c r="E17" s="28" t="n">
        <x:f>1.66650229+0.32560289*SIN(2*PI()*B17/52)-1.35700057*COS(2*PI()*B17/52)+0.07409782*SIN(4*PI()*B17/52)-0.32840420*COS(4*PI()*B17/52)</x:f>
        <x:v>0.4906796280055221</x:v>
      </x:c>
      <x:c r="F17" s="28" t="n">
        <x:f>EXP(E17)</x:f>
        <x:v>1.6334259648364633</x:v>
      </x:c>
      <x:c r="G17" s="28" t="n">
        <x:f>(D17+1)/F17</x:f>
        <x:v>0.6122101775822566</x:v>
      </x:c>
      <x:c r="H17" s="28" t="n">
        <x:f>MAX(0,F17*MAX(0.01,(-4*G11-G12+2*G13+5*G14+8*G15+11*G16)/21)-1)</x:f>
        <x:v>0.8866500748437836</x:v>
      </x:c>
      <x:c r="I17" s="28" t="n">
        <x:f>AVERAGE(D13:D16)</x:f>
        <x:v>0.25</x:v>
      </x:c>
      <x:c r="J17" s="28" t="n">
        <x:f>H17-D17</x:f>
        <x:v>0.8866500748437836</x:v>
      </x:c>
      <x:c r="K17" s="28" t="n">
        <x:f>ABS(J17)</x:f>
        <x:v>0.8866500748437836</x:v>
      </x:c>
      <x:c r="L17" s="28" t="n">
        <x:f>J17^2</x:f>
        <x:v>0.786148355220487</x:v>
      </x:c>
      <x:c r="M17" s="28" t="n">
        <x:f>ABS(O17)</x:f>
        <x:v>0.25</x:v>
      </x:c>
      <x:c r="N17" s="28" t="n">
        <x:f>O17^2</x:f>
        <x:v>0.0625</x:v>
      </x:c>
      <x:c r="O17" s="28" t="n">
        <x:f>I17-D17</x:f>
        <x:v>0.25</x:v>
      </x:c>
      <x:c r="P17" t="str">
        <x:v>Invalid alignment</x:v>
      </x:c>
    </x:row>
    <x:row r="18">
      <x:c r="A18" t="str">
        <x:v>2026-W05</x:v>
      </x:c>
      <x:c r="B18" t="n">
        <x:v>5</x:v>
      </x:c>
      <x:c r="C18" s="42" t="n">
        <x:v>46048</x:v>
      </x:c>
      <x:c r="D18" s="28" t="n">
        <x:v>1</x:v>
      </x:c>
      <x:c r="E18" s="28" t="n">
        <x:f>1.66650229+0.32560289*SIN(2*PI()*B18/52)-1.35700057*COS(2*PI()*B18/52)+0.07409782*SIN(4*PI()*B18/52)-0.32840420*COS(4*PI()*B18/52)</x:f>
        <x:v>0.687505169126573</x:v>
      </x:c>
      <x:c r="F18" s="28" t="n">
        <x:f>EXP(E18)</x:f>
        <x:v>1.988747749644562</x:v>
      </x:c>
      <x:c r="G18" s="28" t="n">
        <x:f>(D18+1)/F18</x:f>
        <x:v>1.0056579575551747</x:v>
      </x:c>
      <x:c r="H18" s="28" t="n">
        <x:f>MAX(0,F18*MAX(0.01,(-4*G12-G13+2*G14+5*G15+8*G16+11*G17)/21)-1)</x:f>
        <x:v>0.8227231939447048</x:v>
      </x:c>
      <x:c r="I18" s="28" t="n">
        <x:f>AVERAGE(D14:D17)</x:f>
        <x:v>0.25</x:v>
      </x:c>
      <x:c r="J18" s="28" t="n">
        <x:f>H18-D18</x:f>
        <x:v>-0.17727680605529517</x:v>
      </x:c>
      <x:c r="K18" s="28" t="n">
        <x:f>ABS(J18)</x:f>
        <x:v>0.17727680605529517</x:v>
      </x:c>
      <x:c r="L18" s="28" t="n">
        <x:f>J18^2</x:f>
        <x:v>0.031427065965166735</x:v>
      </x:c>
      <x:c r="M18" s="28" t="n">
        <x:f>ABS(O18)</x:f>
        <x:v>0.75</x:v>
      </x:c>
      <x:c r="N18" s="28" t="n">
        <x:f>O18^2</x:f>
        <x:v>0.5625</x:v>
      </x:c>
      <x:c r="O18" s="28" t="n">
        <x:f>I18-D18</x:f>
        <x:v>-0.75</x:v>
      </x:c>
      <x:c r="P18" t="str">
        <x:v>Invalid alignment</x:v>
      </x:c>
    </x:row>
    <x:row r="19">
      <x:c r="A19" t="str">
        <x:v>2026-W06</x:v>
      </x:c>
      <x:c r="B19" t="n">
        <x:v>6</x:v>
      </x:c>
      <x:c r="C19" s="42" t="n">
        <x:v>46055</x:v>
      </x:c>
      <x:c r="D19" s="28" t="n">
        <x:v>1</x:v>
      </x:c>
      <x:c r="E19" s="28" t="n">
        <x:f>1.66650229+0.32560289*SIN(2*PI()*B19/52)-1.35700057*COS(2*PI()*B19/52)+0.07409782*SIN(4*PI()*B19/52)-0.32840420*COS(4*PI()*B19/52)</x:f>
        <x:v>0.9006602434437897</x:v>
      </x:c>
      <x:c r="F19" s="28" t="n">
        <x:f>EXP(E19)</x:f>
        <x:v>2.461227584200242</x:v>
      </x:c>
      <x:c r="G19" s="28" t="n">
        <x:f>(D19+1)/F19</x:f>
        <x:v>0.8126026267700415</x:v>
      </x:c>
      <x:c r="H19" s="28" t="n">
        <x:f>MAX(0,F19*MAX(0.01,(-4*G13-G14+2*G15+5*G16+8*G17+11*G18)/21)-1)</x:f>
        <x:v>1.3338477321973992</x:v>
      </x:c>
      <x:c r="I19" s="28" t="n">
        <x:f>AVERAGE(D15:D18)</x:f>
        <x:v>0.5</x:v>
      </x:c>
      <x:c r="J19" s="28" t="n">
        <x:f>H19-D19</x:f>
        <x:v>0.33384773219739916</x:v>
      </x:c>
      <x:c r="K19" s="28" t="n">
        <x:f>ABS(J19)</x:f>
        <x:v>0.33384773219739916</x:v>
      </x:c>
      <x:c r="L19" s="28" t="n">
        <x:f>J19^2</x:f>
        <x:v>0.11145430829334635</x:v>
      </x:c>
      <x:c r="M19" s="28" t="n">
        <x:f>ABS(O19)</x:f>
        <x:v>0.5</x:v>
      </x:c>
      <x:c r="N19" s="28" t="n">
        <x:f>O19^2</x:f>
        <x:v>0.25</x:v>
      </x:c>
      <x:c r="O19" s="28" t="n">
        <x:f>I19-D19</x:f>
        <x:v>-0.5</x:v>
      </x:c>
      <x:c r="P19" t="str">
        <x:v>Invalid alignment</x:v>
      </x:c>
    </x:row>
    <x:row r="20">
      <x:c r="A20" t="str">
        <x:v>2026-W07</x:v>
      </x:c>
      <x:c r="B20" t="n">
        <x:v>7</x:v>
      </x:c>
      <x:c r="C20" s="42" t="n">
        <x:v>46062</x:v>
      </x:c>
      <x:c r="D20" s="28" t="n">
        <x:v>0</x:v>
      </x:c>
      <x:c r="E20" s="28" t="n">
        <x:f>1.66650229+0.32560289*SIN(2*PI()*B20/52)-1.35700057*COS(2*PI()*B20/52)+0.07409782*SIN(4*PI()*B20/52)-0.32840420*COS(4*PI()*B20/52)</x:f>
        <x:v>1.1235040431031234</x:v>
      </x:c>
      <x:c r="F20" s="28" t="n">
        <x:f>EXP(E20)</x:f>
        <x:v>3.075612422149689</x:v>
      </x:c>
      <x:c r="G20" s="28" t="n">
        <x:f>(D20+1)/F20</x:f>
        <x:v>0.3251384969049687</x:v>
      </x:c>
      <x:c r="H20" s="28" t="n">
        <x:f>MAX(0,F20*MAX(0.01,(-4*G14-G15+2*G16+5*G17+8*G18+11*G19)/21)-1)</x:f>
        <x:v>1.6860561750221978</x:v>
      </x:c>
      <x:c r="I20" s="28" t="n">
        <x:f>AVERAGE(D16:D19)</x:f>
        <x:v>0.75</x:v>
      </x:c>
      <x:c r="J20" s="28" t="n">
        <x:f>H20-D20</x:f>
        <x:v>1.6860561750221978</x:v>
      </x:c>
      <x:c r="K20" s="28" t="n">
        <x:f>ABS(J20)</x:f>
        <x:v>1.6860561750221978</x:v>
      </x:c>
      <x:c r="L20" s="28" t="n">
        <x:f>J20^2</x:f>
        <x:v>2.8427854253304843</x:v>
      </x:c>
      <x:c r="M20" s="28" t="n">
        <x:f>ABS(O20)</x:f>
        <x:v>0.75</x:v>
      </x:c>
      <x:c r="N20" s="28" t="n">
        <x:f>O20^2</x:f>
        <x:v>0.5625</x:v>
      </x:c>
      <x:c r="O20" s="28" t="n">
        <x:f>I20-D20</x:f>
        <x:v>0.75</x:v>
      </x:c>
      <x:c r="P20" t="str">
        <x:v>Invalid alignment</x:v>
      </x:c>
    </x:row>
    <x:row r="21">
      <x:c r="A21" t="str">
        <x:v>2026-W08</x:v>
      </x:c>
      <x:c r="B21" t="n">
        <x:v>8</x:v>
      </x:c>
      <x:c r="C21" s="42" t="n">
        <x:v>46069</x:v>
      </x:c>
      <x:c r="D21" s="28" t="n">
        <x:v>0</x:v>
      </x:c>
      <x:c r="E21" s="28" t="n">
        <x:f>1.66650229+0.32560289*SIN(2*PI()*B21/52)-1.35700057*COS(2*PI()*B21/52)+0.07409782*SIN(4*PI()*B21/52)-0.32840420*COS(4*PI()*B21/52)</x:f>
        <x:v>1.3493404295401372</x:v>
      </x:c>
      <x:c r="F21" s="28" t="n">
        <x:f>EXP(E21)</x:f>
        <x:v>3.8548821256354344</x:v>
      </x:c>
      <x:c r="G21" s="28" t="n">
        <x:f>(D21+1)/F21</x:f>
        <x:v>0.2594113042652792</x:v>
      </x:c>
      <x:c r="H21" s="28" t="n">
        <x:f>MAX(0,F21*MAX(0.01,(-4*G15-G16+2*G17+5*G18+8*G19+11*G20)/21)-1)</x:f>
        <x:v>1.110943439248362</x:v>
      </x:c>
      <x:c r="I21" s="28" t="n">
        <x:f>AVERAGE(D17:D20)</x:f>
        <x:v>0.5</x:v>
      </x:c>
      <x:c r="J21" s="28" t="n">
        <x:f>H21-D21</x:f>
        <x:v>1.110943439248362</x:v>
      </x:c>
      <x:c r="K21" s="28" t="n">
        <x:f>ABS(J21)</x:f>
        <x:v>1.110943439248362</x:v>
      </x:c>
      <x:c r="L21" s="28" t="n">
        <x:f>J21^2</x:f>
        <x:v>1.2341953252089788</x:v>
      </x:c>
      <x:c r="M21" s="28" t="n">
        <x:f>ABS(O21)</x:f>
        <x:v>0.5</x:v>
      </x:c>
      <x:c r="N21" s="28" t="n">
        <x:f>O21^2</x:f>
        <x:v>0.25</x:v>
      </x:c>
      <x:c r="O21" s="28" t="n">
        <x:f>I21-D21</x:f>
        <x:v>0.5</x:v>
      </x:c>
      <x:c r="P21" t="str">
        <x:v>Invalid alignment</x:v>
      </x:c>
    </x:row>
    <x:row r="22">
      <x:c r="A22" t="str">
        <x:v>2026-W09</x:v>
      </x:c>
      <x:c r="B22" t="n">
        <x:v>9</x:v>
      </x:c>
      <x:c r="C22" s="42" t="n">
        <x:v>46076</x:v>
      </x:c>
      <x:c r="D22" s="28" t="n">
        <x:v>2</x:v>
      </x:c>
      <x:c r="E22" s="28" t="n">
        <x:f>1.66650229+0.32560289*SIN(2*PI()*B22/52)-1.35700057*COS(2*PI()*B22/52)+0.07409782*SIN(4*PI()*B22/52)-0.32840420*COS(4*PI()*B22/52)</x:f>
        <x:v>1.5717158806213372</x:v>
      </x:c>
      <x:c r="F22" s="28" t="n">
        <x:f>EXP(E22)</x:f>
        <x:v>4.814902908291473</x:v>
      </x:c>
      <x:c r="G22" s="28" t="n">
        <x:f>(D22+1)/F22</x:f>
        <x:v>0.62306552325985</x:v>
      </x:c>
      <x:c r="H22" s="28" t="n">
        <x:f>MAX(0,F22*MAX(0.01,(-4*G16-G17+2*G18+5*G19+8*G20+11*G21)/21)-1)</x:f>
        <x:v>0.16635256509698926</x:v>
      </x:c>
      <x:c r="I22" s="28" t="n">
        <x:f>AVERAGE(D18:D21)</x:f>
        <x:v>0.5</x:v>
      </x:c>
      <x:c r="J22" s="28" t="n">
        <x:f>H22-D22</x:f>
        <x:v>-1.8336474349030107</x:v>
      </x:c>
      <x:c r="K22" s="28" t="n">
        <x:f>ABS(J22)</x:f>
        <x:v>1.8336474349030107</x:v>
      </x:c>
      <x:c r="L22" s="28" t="n">
        <x:f>J22^2</x:f>
        <x:v>3.362262915526391</x:v>
      </x:c>
      <x:c r="M22" s="28" t="n">
        <x:f>ABS(O22)</x:f>
        <x:v>1.5</x:v>
      </x:c>
      <x:c r="N22" s="28" t="n">
        <x:f>O22^2</x:f>
        <x:v>2.25</x:v>
      </x:c>
      <x:c r="O22" s="28" t="n">
        <x:f>I22-D22</x:f>
        <x:v>-1.5</x:v>
      </x:c>
      <x:c r="P22" t="str">
        <x:v>Invalid alignment</x:v>
      </x:c>
    </x:row>
    <x:row r="23">
      <x:c r="A23" t="str">
        <x:v>2026-W10</x:v>
      </x:c>
      <x:c r="B23" t="n">
        <x:v>10</x:v>
      </x:c>
      <x:c r="C23" s="42" t="n">
        <x:v>46083</x:v>
      </x:c>
      <x:c r="D23" s="28" t="n">
        <x:v>2</x:v>
      </x:c>
      <x:c r="E23" s="28" t="n">
        <x:f>1.66650229+0.32560289*SIN(2*PI()*B23/52)-1.35700057*COS(2*PI()*B23/52)+0.07409782*SIN(4*PI()*B23/52)-0.32840420*COS(4*PI()*B23/52)</x:f>
        <x:v>1.7846972637865859</x:v>
      </x:c>
      <x:c r="F23" s="28" t="n">
        <x:f>EXP(E23)</x:f>
        <x:v>5.957776039983573</x:v>
      </x:c>
      <x:c r="G23" s="28" t="n">
        <x:f>(D23+1)/F23</x:f>
        <x:v>0.5035436008111966</x:v>
      </x:c>
      <x:c r="H23" s="28" t="n">
        <x:f>MAX(0,F23*MAX(0.01,(-4*G17-G18+2*G19+5*G20+8*G21+11*G22)/21)-1)</x:f>
        <x:v>1.4754304850959947</x:v>
      </x:c>
      <x:c r="I23" s="28" t="n">
        <x:f>AVERAGE(D19:D22)</x:f>
        <x:v>0.75</x:v>
      </x:c>
      <x:c r="J23" s="28" t="n">
        <x:f>H23-D23</x:f>
        <x:v>-0.5245695149040053</x:v>
      </x:c>
      <x:c r="K23" s="28" t="n">
        <x:f>ABS(J23)</x:f>
        <x:v>0.5245695149040053</x:v>
      </x:c>
      <x:c r="L23" s="28" t="n">
        <x:f>J23^2</x:f>
        <x:v>0.2751731759666234</x:v>
      </x:c>
      <x:c r="M23" s="28" t="n">
        <x:f>ABS(O23)</x:f>
        <x:v>1.25</x:v>
      </x:c>
      <x:c r="N23" s="28" t="n">
        <x:f>O23^2</x:f>
        <x:v>1.5625</x:v>
      </x:c>
      <x:c r="O23" s="28" t="n">
        <x:f>I23-D23</x:f>
        <x:v>-1.25</x:v>
      </x:c>
      <x:c r="P23" t="str">
        <x:v>Invalid alignment</x:v>
      </x:c>
    </x:row>
    <x:row r="24">
      <x:c r="A24" t="str">
        <x:v>2026-W11</x:v>
      </x:c>
      <x:c r="B24" t="n">
        <x:v>11</x:v>
      </x:c>
      <x:c r="C24" s="42" t="n">
        <x:v>46090</x:v>
      </x:c>
      <x:c r="D24" s="28" t="n">
        <x:v>4</x:v>
      </x:c>
      <x:c r="E24" s="28" t="n">
        <x:f>1.66650229+0.32560289*SIN(2*PI()*B24/52)-1.35700057*COS(2*PI()*B24/52)+0.07409782*SIN(4*PI()*B24/52)-0.32840420*COS(4*PI()*B24/52)</x:f>
        <x:v>1.98311471061938</x:v>
      </x:c>
      <x:c r="F24" s="28" t="n">
        <x:f>EXP(E24)</x:f>
        <x:v>7.26533720260851</x:v>
      </x:c>
      <x:c r="G24" s="28" t="n">
        <x:f>(D24+1)/F24</x:f>
        <x:v>0.6881993031520719</x:v>
      </x:c>
      <x:c r="H24" s="28" t="n">
        <x:f>MAX(0,F24*MAX(0.01,(-4*G18-G19+2*G20+5*G21+8*G22+11*G23)/21)-1)</x:f>
        <x:v>1.6416775939674584</x:v>
      </x:c>
      <x:c r="I24" s="28" t="n">
        <x:f>AVERAGE(D20:D23)</x:f>
        <x:v>1</x:v>
      </x:c>
      <x:c r="J24" s="28" t="n">
        <x:f>H24-D24</x:f>
        <x:v>-2.3583224060325416</x:v>
      </x:c>
      <x:c r="K24" s="28" t="n">
        <x:f>ABS(J24)</x:f>
        <x:v>2.3583224060325416</x:v>
      </x:c>
      <x:c r="L24" s="28" t="n">
        <x:f>J24^2</x:f>
        <x:v>5.561684570795116</x:v>
      </x:c>
      <x:c r="M24" s="28" t="n">
        <x:f>ABS(O24)</x:f>
        <x:v>3</x:v>
      </x:c>
      <x:c r="N24" s="28" t="n">
        <x:f>O24^2</x:f>
        <x:v>9</x:v>
      </x:c>
      <x:c r="O24" s="28" t="n">
        <x:f>I24-D24</x:f>
        <x:v>-3</x:v>
      </x:c>
      <x:c r="P24" t="str">
        <x:v>Invalid alignment</x:v>
      </x:c>
    </x:row>
    <x:row r="25">
      <x:c r="A25" t="str">
        <x:v>2026-W12</x:v>
      </x:c>
      <x:c r="B25" t="n">
        <x:v>12</x:v>
      </x:c>
      <x:c r="C25" s="42" t="n">
        <x:v>46097</x:v>
      </x:c>
      <x:c r="D25" s="28" t="n">
        <x:v>3</x:v>
      </x:c>
      <x:c r="E25" s="28" t="n">
        <x:f>1.66650229+0.32560289*SIN(2*PI()*B25/52)-1.35700057*COS(2*PI()*B25/52)+0.07409782*SIN(4*PI()*B25/52)-0.32840420*COS(4*PI()*B25/52)</x:f>
        <x:v>2.1627569643365</x:v>
      </x:c>
      <x:c r="F25" s="28" t="n">
        <x:f>EXP(E25)</x:f>
        <x:v>8.695076660068493</x:v>
      </x:c>
      <x:c r="G25" s="28" t="n">
        <x:f>(D25+1)/F25</x:f>
        <x:v>0.4600304466974638</x:v>
      </x:c>
      <x:c r="H25" s="28" t="n">
        <x:f>MAX(0,F25*MAX(0.01,(-4*G19-G20+2*G21+5*G22+8*G23+11*G24)/21)-1)</x:f>
        <x:v>3.826654594046814</x:v>
      </x:c>
      <x:c r="I25" s="28" t="n">
        <x:f>AVERAGE(D21:D24)</x:f>
        <x:v>2</x:v>
      </x:c>
      <x:c r="J25" s="28" t="n">
        <x:f>H25-D25</x:f>
        <x:v>0.826654594046814</x:v>
      </x:c>
      <x:c r="K25" s="28" t="n">
        <x:f>ABS(J25)</x:f>
        <x:v>0.826654594046814</x:v>
      </x:c>
      <x:c r="L25" s="28" t="n">
        <x:f>J25^2</x:f>
        <x:v>0.6833578178587028</x:v>
      </x:c>
      <x:c r="M25" s="28" t="n">
        <x:f>ABS(O25)</x:f>
        <x:v>1</x:v>
      </x:c>
      <x:c r="N25" s="28" t="n">
        <x:f>O25^2</x:f>
        <x:v>1</x:v>
      </x:c>
      <x:c r="O25" s="28" t="n">
        <x:f>I25-D25</x:f>
        <x:v>-1</x:v>
      </x:c>
      <x:c r="P25" t="str">
        <x:v>Invalid alignment</x:v>
      </x:c>
    </x:row>
    <x:row r="26">
      <x:c r="A26" t="str">
        <x:v>2026-W13</x:v>
      </x:c>
      <x:c r="B26" t="n">
        <x:v>13</x:v>
      </x:c>
      <x:c r="C26" s="42" t="n">
        <x:v>46104</x:v>
      </x:c>
      <x:c r="D26" s="28" t="n">
        <x:v>6</x:v>
      </x:c>
      <x:c r="E26" s="28" t="n">
        <x:f>1.66650229+0.32560289*SIN(2*PI()*B26/52)-1.35700057*COS(2*PI()*B26/52)+0.07409782*SIN(4*PI()*B26/52)-0.32840420*COS(4*PI()*B26/52)</x:f>
        <x:v>2.32050938</x:v>
      </x:c>
      <x:c r="F26" s="28" t="n">
        <x:f>EXP(E26)</x:f>
        <x:v>10.18085891140639</x:v>
      </x:c>
      <x:c r="G26" s="28" t="n">
        <x:f>(D26+1)/F26</x:f>
        <x:v>0.6875647782681055</x:v>
      </x:c>
      <x:c r="H26" s="28" t="n">
        <x:f>MAX(0,F26*MAX(0.01,(-4*G20-G21+2*G22+5*G23+8*G24+11*G25)/21)-1)</x:f>
        <x:v>5.190841212927775</x:v>
      </x:c>
      <x:c r="I26" s="28" t="n">
        <x:f>AVERAGE(D22:D25)</x:f>
        <x:v>2.75</x:v>
      </x:c>
      <x:c r="J26" s="28" t="n">
        <x:f>H26-D26</x:f>
        <x:v>-0.8091587870722252</x:v>
      </x:c>
      <x:c r="K26" s="28" t="n">
        <x:f>ABS(J26)</x:f>
        <x:v>0.8091587870722252</x:v>
      </x:c>
      <x:c r="L26" s="28" t="n">
        <x:f>J26^2</x:f>
        <x:v>0.6547379426961947</x:v>
      </x:c>
      <x:c r="M26" s="28" t="n">
        <x:f>ABS(O26)</x:f>
        <x:v>3.25</x:v>
      </x:c>
      <x:c r="N26" s="28" t="n">
        <x:f>O26^2</x:f>
        <x:v>10.5625</x:v>
      </x:c>
      <x:c r="O26" s="28" t="n">
        <x:f>I26-D26</x:f>
        <x:v>-3.25</x:v>
      </x:c>
      <x:c r="P26" t="str">
        <x:v>Invalid alignment</x:v>
      </x:c>
    </x:row>
    <x:row r="27">
      <x:c r="A27" t="str">
        <x:v>2026-W14</x:v>
      </x:c>
      <x:c r="B27" t="n">
        <x:v>14</x:v>
      </x:c>
      <x:c r="C27" s="42" t="n">
        <x:v>46111</x:v>
      </x:c>
      <x:c r="D27" s="28" t="n">
        <x:v>6</x:v>
      </x:c>
      <x:c r="E27" s="28" t="n">
        <x:f>1.66650229+0.32560289*SIN(2*PI()*B27/52)-1.35700057*COS(2*PI()*B27/52)+0.07409782*SIN(4*PI()*B27/52)-0.32840420*COS(4*PI()*B27/52)</x:f>
        <x:v>2.4544281139301423</x:v>
      </x:c>
      <x:c r="F27" s="28" t="n">
        <x:f>EXP(E27)</x:f>
        <x:v>11.639775019910797</x:v>
      </x:c>
      <x:c r="G27" s="28" t="n">
        <x:f>(D27+1)/F27</x:f>
        <x:v>0.6013861941511689</x:v>
      </x:c>
      <x:c r="H27" s="28" t="n">
        <x:f>MAX(0,F27*MAX(0.01,(-4*G21-G22+2*G23+5*G24+8*G25+11*G26)/21)-1)</x:f>
        <x:v>6.776937819130006</x:v>
      </x:c>
      <x:c r="I27" s="28" t="n">
        <x:f>AVERAGE(D23:D26)</x:f>
        <x:v>3.75</x:v>
      </x:c>
      <x:c r="J27" s="28" t="n">
        <x:f>H27-D27</x:f>
        <x:v>0.7769378191300058</x:v>
      </x:c>
      <x:c r="K27" s="28" t="n">
        <x:f>ABS(J27)</x:f>
        <x:v>0.7769378191300058</x:v>
      </x:c>
      <x:c r="L27" s="28" t="n">
        <x:f>J27^2</x:f>
        <x:v>0.6036323747944896</x:v>
      </x:c>
      <x:c r="M27" s="28" t="n">
        <x:f>ABS(O27)</x:f>
        <x:v>2.25</x:v>
      </x:c>
      <x:c r="N27" s="28" t="n">
        <x:f>O27^2</x:f>
        <x:v>5.0625</x:v>
      </x:c>
      <x:c r="O27" s="28" t="n">
        <x:f>I27-D27</x:f>
        <x:v>-2.25</x:v>
      </x:c>
      <x:c r="P27" t="str">
        <x:v>Invalid alignment</x:v>
      </x:c>
    </x:row>
    <x:row r="28">
      <x:c r="A28" t="str">
        <x:v>2026-W15</x:v>
      </x:c>
      <x:c r="B28" t="n">
        <x:v>15</x:v>
      </x:c>
      <x:c r="C28" s="42" t="n">
        <x:v>46118</x:v>
      </x:c>
      <x:c r="D28" s="28" t="n">
        <x:v>3</x:v>
      </x:c>
      <x:c r="E28" s="28" t="n">
        <x:f>1.66650229+0.32560289*SIN(2*PI()*B28/52)-1.35700057*COS(2*PI()*B28/52)+0.07409782*SIN(4*PI()*B28/52)-0.32840420*COS(4*PI()*B28/52)</x:f>
        <x:v>2.5637477484118127</x:v>
      </x:c>
      <x:c r="F28" s="28" t="n">
        <x:f>EXP(E28)</x:f>
        <x:v>12.98438846371364</x:v>
      </x:c>
      <x:c r="G28" s="28" t="n">
        <x:f>(D28+1)/F28</x:f>
        <x:v>0.3080622557757308</x:v>
      </x:c>
      <x:c r="H28" s="28" t="n">
        <x:f>MAX(0,F28*MAX(0.01,(-4*G22-G23+2*G24+5*G25+8*G26+11*G27)/21)-1)</x:f>
        <x:v>6.912136971285209</x:v>
      </x:c>
      <x:c r="I28" s="28" t="n">
        <x:f>AVERAGE(D24:D27)</x:f>
        <x:v>4.75</x:v>
      </x:c>
      <x:c r="J28" s="28" t="n">
        <x:f>H28-D28</x:f>
        <x:v>3.912136971285209</x:v>
      </x:c>
      <x:c r="K28" s="28" t="n">
        <x:f>ABS(J28)</x:f>
        <x:v>3.912136971285209</x:v>
      </x:c>
      <x:c r="L28" s="28" t="n">
        <x:f>J28^2</x:f>
        <x:v>15.304815682096608</x:v>
      </x:c>
      <x:c r="M28" s="28" t="n">
        <x:f>ABS(O28)</x:f>
        <x:v>1.75</x:v>
      </x:c>
      <x:c r="N28" s="28" t="n">
        <x:f>O28^2</x:f>
        <x:v>3.0625</x:v>
      </x:c>
      <x:c r="O28" s="28" t="n">
        <x:f>I28-D28</x:f>
        <x:v>1.75</x:v>
      </x:c>
      <x:c r="P28" t="str">
        <x:v>Invalid alignment</x:v>
      </x:c>
    </x:row>
    <x:row r="29">
      <x:c r="A29" t="str">
        <x:v>2026-W16</x:v>
      </x:c>
      <x:c r="B29" t="n">
        <x:v>16</x:v>
      </x:c>
      <x:c r="C29" s="42" t="n">
        <x:v>46125</x:v>
      </x:c>
      <x:c r="D29" s="28" t="n">
        <x:v>11</x:v>
      </x:c>
      <x:c r="E29" s="28" t="n">
        <x:f>1.66650229+0.32560289*SIN(2*PI()*B29/52)-1.35700057*COS(2*PI()*B29/52)+0.07409782*SIN(4*PI()*B29/52)-0.32840420*COS(4*PI()*B29/52)</x:f>
        <x:v>2.6488234447331025</x:v>
      </x:c>
      <x:c r="F29" s="28" t="n">
        <x:f>EXP(E29)</x:f>
        <x:v>14.137395429411324</x:v>
      </x:c>
      <x:c r="G29" s="28" t="n">
        <x:f>(D29+1)/F29</x:f>
        <x:v>0.8488126444447678</x:v>
      </x:c>
      <x:c r="H29" s="28" t="n">
        <x:f>MAX(0,F29*MAX(0.01,(-4*G23-G24+2*G25+5*G26+8*G27+11*G28)/21)-1)</x:f>
        <x:v>5.6346698765158045</x:v>
      </x:c>
      <x:c r="I29" s="28" t="n">
        <x:f>AVERAGE(D25:D28)</x:f>
        <x:v>4.5</x:v>
      </x:c>
      <x:c r="J29" s="28" t="n">
        <x:f>H29-D29</x:f>
        <x:v>-5.3653301234841955</x:v>
      </x:c>
      <x:c r="K29" s="28" t="n">
        <x:f>ABS(J29)</x:f>
        <x:v>5.3653301234841955</x:v>
      </x:c>
      <x:c r="L29" s="28" t="n">
        <x:f>J29^2</x:f>
        <x:v>28.78676733396693</x:v>
      </x:c>
      <x:c r="M29" s="28" t="n">
        <x:f>ABS(O29)</x:f>
        <x:v>6.5</x:v>
      </x:c>
      <x:c r="N29" s="28" t="n">
        <x:f>O29^2</x:f>
        <x:v>42.25</x:v>
      </x:c>
      <x:c r="O29" s="28" t="n">
        <x:f>I29-D29</x:f>
        <x:v>-6.5</x:v>
      </x:c>
      <x:c r="P29" t="str">
        <x:v>Invalid alignment</x:v>
      </x:c>
    </x:row>
    <x:row r="30">
      <x:c r="A30" t="str">
        <x:v>2026-W17</x:v>
      </x:c>
      <x:c r="B30" t="n">
        <x:v>17</x:v>
      </x:c>
      <x:c r="C30" s="42" t="n">
        <x:v>46132</x:v>
      </x:c>
      <x:c r="D30" s="28" t="n">
        <x:v>7</x:v>
      </x:c>
      <x:c r="E30" s="28" t="n">
        <x:f>1.66650229+0.32560289*SIN(2*PI()*B30/52)-1.35700057*COS(2*PI()*B30/52)+0.07409782*SIN(4*PI()*B30/52)-0.32840420*COS(4*PI()*B30/52)</x:f>
        <x:v>2.711012478616757</x:v>
      </x:c>
      <x:c r="F30" s="28" t="n">
        <x:f>EXP(E30)</x:f>
        <x:v>15.044500040912524</x:v>
      </x:c>
      <x:c r="G30" s="28" t="n">
        <x:f>(D30+1)/F30</x:f>
        <x:v>0.5317557897068382</x:v>
      </x:c>
      <x:c r="H30" s="28" t="n">
        <x:f>MAX(0,F30*MAX(0.01,(-4*G24-G25+2*G26+5*G27+8*G28+11*G29)/21)-1)</x:f>
        <x:v>8.292249780574716</x:v>
      </x:c>
      <x:c r="I30" s="28" t="n">
        <x:f>AVERAGE(D26:D29)</x:f>
        <x:v>6.5</x:v>
      </x:c>
      <x:c r="J30" s="28" t="n">
        <x:f>H30-D30</x:f>
        <x:v>1.292249780574716</x:v>
      </x:c>
      <x:c r="K30" s="28" t="n">
        <x:f>ABS(J30)</x:f>
        <x:v>1.292249780574716</x:v>
      </x:c>
      <x:c r="L30" s="28" t="n">
        <x:f>J30^2</x:f>
        <x:v>1.6699094953954015</x:v>
      </x:c>
      <x:c r="M30" s="28" t="n">
        <x:f>ABS(O30)</x:f>
        <x:v>0.5</x:v>
      </x:c>
      <x:c r="N30" s="28" t="n">
        <x:f>O30^2</x:f>
        <x:v>0.25</x:v>
      </x:c>
      <x:c r="O30" s="28" t="n">
        <x:f>I30-D30</x:f>
        <x:v>-0.5</x:v>
      </x:c>
      <x:c r="P30" t="str">
        <x:v>Invalid alignment</x:v>
      </x:c>
    </x:row>
    <x:row r="31">
      <x:c r="A31" t="str">
        <x:v>2026-W18</x:v>
      </x:c>
      <x:c r="B31" t="n">
        <x:v>18</x:v>
      </x:c>
      <x:c r="C31" s="42" t="n">
        <x:v>46139</x:v>
      </x:c>
      <x:c r="D31" s="28" t="n">
        <x:v>7</x:v>
      </x:c>
      <x:c r="E31" s="28" t="n">
        <x:f>1.66650229+0.32560289*SIN(2*PI()*B31/52)-1.35700057*COS(2*PI()*B31/52)+0.07409782*SIN(4*PI()*B31/52)-0.32840420*COS(4*PI()*B31/52)</x:f>
        <x:v>2.7525034692671455</x:v>
      </x:c>
      <x:c r="F31" s="28" t="n">
        <x:f>EXP(E31)</x:f>
        <x:v>15.681841792288912</x:v>
      </x:c>
      <x:c r="G31" s="28" t="n">
        <x:f>(D31+1)/F31</x:f>
        <x:v>0.5101441594656162</x:v>
      </x:c>
      <x:c r="H31" s="28" t="n">
        <x:f>MAX(0,F31*MAX(0.01,(-4*G25-G26+2*G27+5*G28+8*G29+11*G30)/21)-1)</x:f>
        <x:v>8.599685710443232</x:v>
      </x:c>
      <x:c r="I31" s="28" t="n">
        <x:f>AVERAGE(D27:D30)</x:f>
        <x:v>6.75</x:v>
      </x:c>
      <x:c r="J31" s="28" t="n">
        <x:f>H31-D31</x:f>
        <x:v>1.5996857104432323</x:v>
      </x:c>
      <x:c r="K31" s="28" t="n">
        <x:f>ABS(J31)</x:f>
        <x:v>1.5996857104432323</x:v>
      </x:c>
      <x:c r="L31" s="28" t="n">
        <x:f>J31^2</x:f>
        <x:v>2.5589943721962687</x:v>
      </x:c>
      <x:c r="M31" s="28" t="n">
        <x:f>ABS(O31)</x:f>
        <x:v>0.25</x:v>
      </x:c>
      <x:c r="N31" s="28" t="n">
        <x:f>O31^2</x:f>
        <x:v>0.0625</x:v>
      </x:c>
      <x:c r="O31" s="28" t="n">
        <x:f>I31-D31</x:f>
        <x:v>-0.25</x:v>
      </x:c>
      <x:c r="P31" t="str">
        <x:v>Invalid alignment</x:v>
      </x:c>
    </x:row>
    <x:row r="32">
      <x:c r="A32" t="str">
        <x:v>2026-W19</x:v>
      </x:c>
      <x:c r="B32" t="n">
        <x:v>19</x:v>
      </x:c>
      <x:c r="C32" s="42" t="n">
        <x:v>46146</x:v>
      </x:c>
      <x:c r="D32" s="28" t="n">
        <x:v>3</x:v>
      </x:c>
      <x:c r="E32" s="28" t="n">
        <x:f>1.66650229+0.32560289*SIN(2*PI()*B32/52)-1.35700057*COS(2*PI()*B32/52)+0.07409782*SIN(4*PI()*B32/52)-0.32840420*COS(4*PI()*B32/52)</x:f>
        <x:v>2.776104566597832</x:v>
      </x:c>
      <x:c r="F32" s="28" t="n">
        <x:f>EXP(E32)</x:f>
        <x:v>16.05635251501627</x:v>
      </x:c>
      <x:c r="G32" s="28" t="n">
        <x:f>(D32+1)/F32</x:f>
        <x:v>0.24912258224644163</x:v>
      </x:c>
      <x:c r="H32" s="28" t="n">
        <x:f>MAX(0,F32*MAX(0.01,(-4*G26-G27+2*G28+5*G29+8*G30+11*G31)/21)-1)</x:f>
        <x:v>7.6965597767840865</x:v>
      </x:c>
      <x:c r="I32" s="28" t="n">
        <x:f>AVERAGE(D28:D31)</x:f>
        <x:v>7</x:v>
      </x:c>
      <x:c r="J32" s="28" t="n">
        <x:f>H32-D32</x:f>
        <x:v>4.6965597767840865</x:v>
      </x:c>
      <x:c r="K32" s="28" t="n">
        <x:f>ABS(J32)</x:f>
        <x:v>4.6965597767840865</x:v>
      </x:c>
      <x:c r="L32" s="28" t="n">
        <x:f>J32^2</x:f>
        <x:v>22.05767373690619</x:v>
      </x:c>
      <x:c r="M32" s="28" t="n">
        <x:f>ABS(O32)</x:f>
        <x:v>4</x:v>
      </x:c>
      <x:c r="N32" s="28" t="n">
        <x:f>O32^2</x:f>
        <x:v>16</x:v>
      </x:c>
      <x:c r="O32" s="28" t="n">
        <x:f>I32-D32</x:f>
        <x:v>4</x:v>
      </x:c>
      <x:c r="P32" t="str">
        <x:v>Invalid alignment</x:v>
      </x:c>
    </x:row>
    <x:row r="33">
      <x:c r="A33" t="str">
        <x:v>2026-W20</x:v>
      </x:c>
      <x:c r="B33" t="n">
        <x:v>20</x:v>
      </x:c>
      <x:c r="C33" s="42" t="n">
        <x:v>46153</x:v>
      </x:c>
      <x:c r="D33" s="28" t="n">
        <x:v>5</x:v>
      </x:c>
      <x:c r="E33" s="28" t="n">
        <x:f>1.66650229+0.32560289*SIN(2*PI()*B33/52)-1.35700057*COS(2*PI()*B33/52)+0.07409782*SIN(4*PI()*B33/52)-0.32840420*COS(4*PI()*B33/52)</x:f>
        <x:v>2.785004140351771</x:v>
      </x:c>
      <x:c r="F33" s="28" t="n">
        <x:f>EXP(E33)</x:f>
        <x:v>16.199884949846144</x:v>
      </x:c>
      <x:c r="G33" s="28" t="n">
        <x:f>(D33+1)/F33</x:f>
        <x:v>0.3703730007080689</x:v>
      </x:c>
      <x:c r="H33" s="28" t="n">
        <x:f>MAX(0,F33*MAX(0.01,(-4*G27-G28+2*G29+5*G30+8*G31+11*G32)/21)-1)</x:f>
        <x:v>5.529555625041546</x:v>
      </x:c>
      <x:c r="I33" s="28" t="n">
        <x:f>AVERAGE(D29:D32)</x:f>
        <x:v>7</x:v>
      </x:c>
      <x:c r="J33" s="28" t="n">
        <x:f>H33-D33</x:f>
        <x:v>0.5295556250415459</x:v>
      </x:c>
      <x:c r="K33" s="28" t="n">
        <x:f>ABS(J33)</x:f>
        <x:v>0.5295556250415459</x:v>
      </x:c>
      <x:c r="L33" s="28" t="n">
        <x:f>J33^2</x:f>
        <x:v>0.28042916001314233</x:v>
      </x:c>
      <x:c r="M33" s="28" t="n">
        <x:f>ABS(O33)</x:f>
        <x:v>2</x:v>
      </x:c>
      <x:c r="N33" s="28" t="n">
        <x:f>O33^2</x:f>
        <x:v>4</x:v>
      </x:c>
      <x:c r="O33" s="28" t="n">
        <x:f>I33-D33</x:f>
        <x:v>2</x:v>
      </x:c>
      <x:c r="P33" t="str">
        <x:v>Invalid alignment</x:v>
      </x:c>
    </x:row>
    <x:row r="34">
      <x:c r="A34" t="str">
        <x:v>2026-W21</x:v>
      </x:c>
      <x:c r="B34" t="n">
        <x:v>21</x:v>
      </x:c>
      <x:c r="C34" s="42" t="n">
        <x:v>46160</x:v>
      </x:c>
      <x:c r="D34" s="28" t="n">
        <x:v>20</x:v>
      </x:c>
      <x:c r="E34" s="28" t="n">
        <x:f>1.66650229+0.32560289*SIN(2*PI()*B34/52)-1.35700057*COS(2*PI()*B34/52)+0.07409782*SIN(4*PI()*B34/52)-0.32840420*COS(4*PI()*B34/52)</x:f>
        <x:v>2.782518988868403</x:v>
      </x:c>
      <x:c r="F34" s="28" t="n">
        <x:f>EXP(E34)</x:f>
        <x:v>16.159675765384105</x:v>
      </x:c>
      <x:c r="G34" s="28" t="n">
        <x:f>(D34+1)/F34</x:f>
        <x:v>1.2995310243157496</x:v>
      </x:c>
      <x:c r="H34" s="28" t="n">
        <x:f>MAX(0,F34*MAX(0.01,(-4*G28-G29+2*G30+5*G31+8*G32+11*G33)/21)-1)</x:f>
        <x:v>4.848459353985926</x:v>
      </x:c>
      <x:c r="I34" s="28" t="n">
        <x:f>AVERAGE(D30:D33)</x:f>
        <x:v>5.5</x:v>
      </x:c>
      <x:c r="J34" s="28" t="n">
        <x:f>H34-D34</x:f>
        <x:v>-15.151540646014073</x:v>
      </x:c>
      <x:c r="K34" s="28" t="n">
        <x:f>ABS(J34)</x:f>
        <x:v>15.151540646014073</x:v>
      </x:c>
      <x:c r="L34" s="28" t="n">
        <x:f>J34^2</x:f>
        <x:v>229.56918394781655</x:v>
      </x:c>
      <x:c r="M34" s="28" t="n">
        <x:f>ABS(O34)</x:f>
        <x:v>14.5</x:v>
      </x:c>
      <x:c r="N34" s="28" t="n">
        <x:f>O34^2</x:f>
        <x:v>210.25</x:v>
      </x:c>
      <x:c r="O34" s="28" t="n">
        <x:f>I34-D34</x:f>
        <x:v>-14.5</x:v>
      </x:c>
      <x:c r="P34" t="str">
        <x:v>Invalid alignment</x:v>
      </x:c>
    </x:row>
    <x:row r="35">
      <x:c r="A35" t="str">
        <x:v>2026-W22</x:v>
      </x:c>
      <x:c r="B35" t="n">
        <x:v>22</x:v>
      </x:c>
      <x:c r="C35" s="42" t="n">
        <x:v>46167</x:v>
      </x:c>
      <x:c r="D35" s="28" t="n">
        <x:v>9</x:v>
      </x:c>
      <x:c r="E35" s="28" t="n">
        <x:f>1.66650229+0.32560289*SIN(2*PI()*B35/52)-1.35700057*COS(2*PI()*B35/52)+0.07409782*SIN(4*PI()*B35/52)-0.32840420*COS(4*PI()*B35/52)</x:f>
        <x:v>2.771845670332419</x:v>
      </x:c>
      <x:c r="F35" s="28" t="n">
        <x:f>EXP(E35)</x:f>
        <x:v>15.988115585397479</x:v>
      </x:c>
      <x:c r="G35" s="28" t="n">
        <x:f>(D35+1)/F35</x:f>
        <x:v>0.6254645800242625</x:v>
      </x:c>
      <x:c r="H35" s="28" t="n">
        <x:f>MAX(0,F35*MAX(0.01,(-4*G29-G30+2*G31+5*G32+8*G33+11*G34)/21)-1)</x:f>
        <x:v>10.874388775452939</x:v>
      </x:c>
      <x:c r="I35" s="28" t="n">
        <x:f>AVERAGE(D31:D34)</x:f>
        <x:v>8.75</x:v>
      </x:c>
      <x:c r="J35" s="28" t="n">
        <x:f>H35-D35</x:f>
        <x:v>1.874388775452939</x:v>
      </x:c>
      <x:c r="K35" s="28" t="n">
        <x:f>ABS(J35)</x:f>
        <x:v>1.874388775452939</x:v>
      </x:c>
      <x:c r="L35" s="28" t="n">
        <x:f>J35^2</x:f>
        <x:v>3.513333281543968</x:v>
      </x:c>
      <x:c r="M35" s="28" t="n">
        <x:f>ABS(O35)</x:f>
        <x:v>0.25</x:v>
      </x:c>
      <x:c r="N35" s="28" t="n">
        <x:f>O35^2</x:f>
        <x:v>0.0625</x:v>
      </x:c>
      <x:c r="O35" s="28" t="n">
        <x:f>I35-D35</x:f>
        <x:v>-0.25</x:v>
      </x:c>
      <x:c r="P35" t="str">
        <x:v>Invalid alignment</x:v>
      </x:c>
    </x:row>
    <x:row r="36">
      <x:c r="A36" t="str">
        <x:v>2026-W23</x:v>
      </x:c>
      <x:c r="B36" t="n">
        <x:v>23</x:v>
      </x:c>
      <x:c r="C36" s="42" t="n">
        <x:v>46174</x:v>
      </x:c>
      <x:c r="D36" s="28" t="n">
        <x:v>6</x:v>
      </x:c>
      <x:c r="E36" s="28" t="n">
        <x:f>1.66650229+0.32560289*SIN(2*PI()*B36/52)-1.35700057*COS(2*PI()*B36/52)+0.07409782*SIN(4*PI()*B36/52)-0.32840420*COS(4*PI()*B36/52)</x:f>
        <x:v>2.755830223499759</x:v>
      </x:c>
      <x:c r="F36" s="28" t="n">
        <x:f>EXP(E36)</x:f>
        <x:v>15.734098299930743</x:v>
      </x:c>
      <x:c r="G36" s="28" t="n">
        <x:f>(D36+1)/F36</x:f>
        <x:v>0.44489362317196224</x:v>
      </x:c>
      <x:c r="H36" s="28" t="n">
        <x:f>MAX(0,F36*MAX(0.01,(-4*G30-G31+2*G32+5*G33+8*G34+11*G35)/21)-1)</x:f>
        <x:v>11.729111364797994</x:v>
      </x:c>
      <x:c r="I36" s="28" t="n">
        <x:f>AVERAGE(D32:D35)</x:f>
        <x:v>9.25</x:v>
      </x:c>
      <x:c r="J36" s="28" t="n">
        <x:f>H36-D36</x:f>
        <x:v>5.729111364797994</x:v>
      </x:c>
      <x:c r="K36" s="28" t="n">
        <x:f>ABS(J36)</x:f>
        <x:v>5.729111364797994</x:v>
      </x:c>
      <x:c r="L36" s="28" t="n">
        <x:f>J36^2</x:f>
        <x:v>32.822717030257536</x:v>
      </x:c>
      <x:c r="M36" s="28" t="n">
        <x:f>ABS(O36)</x:f>
        <x:v>3.25</x:v>
      </x:c>
      <x:c r="N36" s="28" t="n">
        <x:f>O36^2</x:f>
        <x:v>10.5625</x:v>
      </x:c>
      <x:c r="O36" s="28" t="n">
        <x:f>I36-D36</x:f>
        <x:v>3.25</x:v>
      </x:c>
      <x:c r="P36" t="str">
        <x:v>Invalid alignment</x:v>
      </x:c>
    </x:row>
    <x:row r="37">
      <x:c r="A37" t="str">
        <x:v>2026-W24</x:v>
      </x:c>
      <x:c r="B37" t="n">
        <x:v>24</x:v>
      </x:c>
      <x:c r="C37" s="42" t="n">
        <x:v>46181</x:v>
      </x:c>
      <x:c r="D37" s="28" t="n">
        <x:v>10</x:v>
      </x:c>
      <x:c r="E37" s="28" t="n">
        <x:f>1.66650229+0.32560289*SIN(2*PI()*B37/52)-1.35700057*COS(2*PI()*B37/52)+0.07409782*SIN(4*PI()*B37/52)-0.32840420*COS(4*PI()*B37/52)</x:f>
        <x:v>2.7367703099065372</x:v>
      </x:c>
      <x:c r="F37" s="28" t="n">
        <x:f>EXP(E37)</x:f>
        <x:v>15.437047618692826</x:v>
      </x:c>
      <x:c r="G37" s="28" t="n">
        <x:f>(D37+1)/F37</x:f>
        <x:v>0.7125714885196068</x:v>
      </x:c>
      <x:c r="H37" s="28" t="n">
        <x:f>MAX(0,F37*MAX(0.01,(-4*G31-G32+2*G33+5*G34+8*G35+11*G36)/21)-1)</x:f>
        <x:v>9.913440165639555</x:v>
      </x:c>
      <x:c r="I37" s="28" t="n">
        <x:f>AVERAGE(D33:D36)</x:f>
        <x:v>10</x:v>
      </x:c>
      <x:c r="J37" s="28" t="n">
        <x:f>H37-D37</x:f>
        <x:v>-0.08655983436044501</x:v>
      </x:c>
      <x:c r="K37" s="28" t="n">
        <x:f>ABS(J37)</x:f>
        <x:v>0.08655983436044501</x:v>
      </x:c>
      <x:c r="L37" s="28" t="n">
        <x:f>J37^2</x:f>
        <x:v>0.007492604924507676</x:v>
      </x:c>
      <x:c r="M37" s="28" t="n">
        <x:f>ABS(O37)</x:f>
        <x:v>0</x:v>
      </x:c>
      <x:c r="N37" s="28" t="n">
        <x:f>O37^2</x:f>
        <x:v>0</x:v>
      </x:c>
      <x:c r="O37" s="28" t="n">
        <x:f>I37-D37</x:f>
        <x:v>0</x:v>
      </x:c>
      <x:c r="P37" t="str">
        <x:v>Invalid alignment</x:v>
      </x:c>
    </x:row>
    <x:row r="38">
      <x:c r="A38" t="str">
        <x:v>2026-W25</x:v>
      </x:c>
      <x:c r="B38" t="n">
        <x:v>25</x:v>
      </x:c>
      <x:c r="C38" s="42" t="n">
        <x:v>46188</x:v>
      </x:c>
      <x:c r="D38" s="28" t="n">
        <x:v>10</x:v>
      </x:c>
      <x:c r="E38" s="28" t="n">
        <x:f>1.66650229+0.32560289*SIN(2*PI()*B38/52)-1.35700057*COS(2*PI()*B38/52)+0.07409782*SIN(4*PI()*B38/52)-0.32840420*COS(4*PI()*B38/52)</x:f>
        <x:v>2.716261749623348</x:v>
      </x:c>
      <x:c r="F38" s="28" t="n">
        <x:f>EXP(E38)</x:f>
        <x:v>15.123680336383945</x:v>
      </x:c>
      <x:c r="G38" s="28" t="n">
        <x:f>(D38+1)/F38</x:f>
        <x:v>0.7273361877093263</x:v>
      </x:c>
      <x:c r="H38" s="28" t="n">
        <x:f>MAX(0,F38*MAX(0.01,(-4*G32-G33+2*G34+5*G35+8*G36+11*G37)/21)-1)</x:f>
        <x:v>10.347770495795249</x:v>
      </x:c>
      <x:c r="I38" s="28" t="n">
        <x:f>AVERAGE(D34:D37)</x:f>
        <x:v>11.25</x:v>
      </x:c>
      <x:c r="J38" s="28" t="n">
        <x:f>H38-D38</x:f>
        <x:v>0.347770495795249</x:v>
      </x:c>
      <x:c r="K38" s="28" t="n">
        <x:f>ABS(J38)</x:f>
        <x:v>0.347770495795249</x:v>
      </x:c>
      <x:c r="L38" s="28" t="n">
        <x:f>J38^2</x:f>
        <x:v>0.1209443177456733</x:v>
      </x:c>
      <x:c r="M38" s="28" t="n">
        <x:f>ABS(O38)</x:f>
        <x:v>1.25</x:v>
      </x:c>
      <x:c r="N38" s="28" t="n">
        <x:f>O38^2</x:f>
        <x:v>1.5625</x:v>
      </x:c>
      <x:c r="O38" s="28" t="n">
        <x:f>I38-D38</x:f>
        <x:v>1.25</x:v>
      </x:c>
      <x:c r="P38" t="str">
        <x:v>Invalid alignment</x:v>
      </x:c>
    </x:row>
    <x:row r="39">
      <x:c r="A39" t="str">
        <x:v>2026-W26</x:v>
      </x:c>
      <x:c r="B39" t="n">
        <x:v>26</x:v>
      </x:c>
      <x:c r="C39" s="42" t="n">
        <x:v>46195</x:v>
      </x:c>
      <x:c r="D39" s="28" t="n">
        <x:v>9</x:v>
      </x:c>
      <x:c r="E39" s="28" t="n">
        <x:f>1.66650229+0.32560289*SIN(2*PI()*B39/52)-1.35700057*COS(2*PI()*B39/52)+0.07409782*SIN(4*PI()*B39/52)-0.32840420*COS(4*PI()*B39/52)</x:f>
        <x:v>2.6950986599999998</x:v>
      </x:c>
      <x:c r="F39" s="28" t="n">
        <x:f>EXP(E39)</x:f>
        <x:v>14.806979537827237</x:v>
      </x:c>
      <x:c r="G39" s="28" t="n">
        <x:f>(D39+1)/F39</x:f>
        <x:v>0.6753571837154974</x:v>
      </x:c>
      <x:c r="H39" s="28" t="n">
        <x:f>MAX(0,F39*MAX(0.01,(-4*G33-G34+2*G35+5*G36+8*G37+11*G38)/21)-1)</x:f>
        <x:v>9.150286163087873</x:v>
      </x:c>
      <x:c r="I39" s="28" t="n">
        <x:f>AVERAGE(D35:D38)</x:f>
        <x:v>8.75</x:v>
      </x:c>
      <x:c r="J39" s="28" t="n">
        <x:f>H39-D39</x:f>
        <x:v>0.15028616308787335</x:v>
      </x:c>
      <x:c r="K39" s="28" t="n">
        <x:f>ABS(J39)</x:f>
        <x:v>0.15028616308787335</x:v>
      </x:c>
      <x:c r="L39" s="28" t="n">
        <x:f>J39^2</x:f>
        <x:v>0.022585930815674865</x:v>
      </x:c>
      <x:c r="M39" s="28" t="n">
        <x:f>ABS(O39)</x:f>
        <x:v>0.25</x:v>
      </x:c>
      <x:c r="N39" s="28" t="n">
        <x:f>O39^2</x:f>
        <x:v>0.0625</x:v>
      </x:c>
      <x:c r="O39" s="28" t="n">
        <x:f>I39-D39</x:f>
        <x:v>-0.25</x:v>
      </x:c>
      <x:c r="P39" t="str">
        <x:v>Invalid alignment</x:v>
      </x:c>
    </x:row>
    <x:row r="40">
      <x:c r="A40" t="str">
        <x:v>2026-W27</x:v>
      </x:c>
      <x:c r="B40" t="n">
        <x:v>27</x:v>
      </x:c>
      <x:c r="C40" s="42" t="n">
        <x:v>46202</x:v>
      </x:c>
      <x:c r="D40" s="28" t="n">
        <x:v>9</x:v>
      </x:c>
      <x:c r="E40" s="28" t="n">
        <x:f>1.66650229+0.32560289*SIN(2*PI()*B40/52)-1.35700057*COS(2*PI()*B40/52)+0.07409782*SIN(4*PI()*B40/52)-0.32840420*COS(4*PI()*B40/52)</x:f>
        <x:v>2.6732331047701896</x:v>
      </x:c>
      <x:c r="F40" s="28" t="n">
        <x:f>EXP(E40)</x:f>
        <x:v>14.486730677738514</x:v>
      </x:c>
      <x:c r="G40" s="28" t="n">
        <x:f>(D40+1)/F40</x:f>
        <x:v>0.6902868716519188</x:v>
      </x:c>
      <x:c r="H40" s="28" t="n">
        <x:f>MAX(0,F40*MAX(0.01,(-4*G34-G35+2*G36+5*G37+8*G38+11*G39)/21)-1)</x:f>
        <x:v>7.19305644400513</x:v>
      </x:c>
      <x:c r="I40" s="28" t="n">
        <x:f>AVERAGE(D36:D39)</x:f>
        <x:v>8.75</x:v>
      </x:c>
      <x:c r="J40" s="28" t="n">
        <x:f>H40-D40</x:f>
        <x:v>-1.80694355599487</x:v>
      </x:c>
      <x:c r="K40" s="28" t="n">
        <x:f>ABS(J40)</x:f>
        <x:v>1.80694355599487</x:v>
      </x:c>
      <x:c r="L40" s="28" t="n">
        <x:f>J40^2</x:f>
        <x:v>3.265045014551386</x:v>
      </x:c>
      <x:c r="M40" s="28" t="n">
        <x:f>ABS(O40)</x:f>
        <x:v>0.25</x:v>
      </x:c>
      <x:c r="N40" s="28" t="n">
        <x:f>O40^2</x:f>
        <x:v>0.0625</x:v>
      </x:c>
      <x:c r="O40" s="28" t="n">
        <x:f>I40-D40</x:f>
        <x:v>-0.25</x:v>
      </x:c>
      <x:c r="P40" t="str">
        <x:v>Invalid alignment</x:v>
      </x:c>
    </x:row>
    <x:row r="41">
      <x:c r="A41" t="str">
        <x:v>2026-W28</x:v>
      </x:c>
      <x:c r="B41" t="n">
        <x:v>28</x:v>
      </x:c>
      <x:c r="C41" s="42" t="n">
        <x:v>46209</x:v>
      </x:c>
      <x:c r="D41" s="28" t="n">
        <x:v>11</x:v>
      </x:c>
      <x:c r="E41" s="28" t="n">
        <x:f>1.66650229+0.32560289*SIN(2*PI()*B41/52)-1.35700057*COS(2*PI()*B41/52)+0.07409782*SIN(4*PI()*B41/52)-0.32840420*COS(4*PI()*B41/52)</x:f>
        <x:v>2.6497965139817965</x:v>
      </x:c>
      <x:c r="F41" s="28" t="n">
        <x:f>EXP(E41)</x:f>
        <x:v>14.151158789425503</x:v>
      </x:c>
      <x:c r="G41" s="28" t="n">
        <x:f>(D41+1)/F41</x:f>
        <x:v>0.8479870926872106</x:v>
      </x:c>
      <x:c r="H41" s="28" t="n">
        <x:f>MAX(0,F41*MAX(0.01,(-4*G35-G36+2*G37+5*G38+8*G39+11*G40)/21)-1)</x:f>
        <x:v>9.182826844906645</x:v>
      </x:c>
      <x:c r="I41" s="28" t="n">
        <x:f>AVERAGE(D37:D40)</x:f>
        <x:v>9.5</x:v>
      </x:c>
      <x:c r="J41" s="28" t="n">
        <x:f>H41-D41</x:f>
        <x:v>-1.8171731550933554</x:v>
      </x:c>
      <x:c r="K41" s="28" t="n">
        <x:f>ABS(J41)</x:f>
        <x:v>1.8171731550933554</x:v>
      </x:c>
      <x:c r="L41" s="28" t="n">
        <x:f>J41^2</x:f>
        <x:v>3.30211827559194</x:v>
      </x:c>
      <x:c r="M41" s="28" t="n">
        <x:f>ABS(O41)</x:f>
        <x:v>1.5</x:v>
      </x:c>
      <x:c r="N41" s="28" t="n">
        <x:f>O41^2</x:f>
        <x:v>2.25</x:v>
      </x:c>
      <x:c r="O41" s="28" t="n">
        <x:f>I41-D41</x:f>
        <x:v>-1.5</x:v>
      </x:c>
      <x:c r="P41" t="str">
        <x:v>Invalid alignment</x:v>
      </x:c>
    </x:row>
    <x:row r="42">
      <x:c r="A42" t="str">
        <x:v>2026-W29</x:v>
      </x:c>
      <x:c r="B42" t="n">
        <x:v>29</x:v>
      </x:c>
      <x:c r="C42" s="42" t="n">
        <x:v>46216</x:v>
      </x:c>
      <x:c r="D42" s="28" t="n">
        <x:v>3</x:v>
      </x:c>
      <x:c r="E42" s="28" t="n">
        <x:f>1.66650229+0.32560289*SIN(2*PI()*B42/52)-1.35700057*COS(2*PI()*B42/52)+0.07409782*SIN(4*PI()*B42/52)-0.32840420*COS(4*PI()*B42/52)</x:f>
        <x:v>2.623181358177909</x:v>
      </x:c>
      <x:c r="F42" s="28" t="n">
        <x:f>EXP(E42)</x:f>
        <x:v>13.779491425308366</x:v>
      </x:c>
      <x:c r="G42" s="28" t="n">
        <x:f>(D42+1)/F42</x:f>
        <x:v>0.2902864754974428</x:v>
      </x:c>
      <x:c r="H42" s="28" t="n">
        <x:f>MAX(0,F42*MAX(0.01,(-4*G36-G37+2*G38+5*G39+8*G40+11*G41)/21)-1)</x:f>
        <x:v>10.279147132554565</x:v>
      </x:c>
      <x:c r="I42" s="28" t="n">
        <x:f>AVERAGE(D38:D41)</x:f>
        <x:v>9.75</x:v>
      </x:c>
      <x:c r="J42" s="28" t="n">
        <x:f>H42-D42</x:f>
        <x:v>7.279147132554565</x:v>
      </x:c>
      <x:c r="K42" s="28" t="n">
        <x:f>ABS(J42)</x:f>
        <x:v>7.279147132554565</x:v>
      </x:c>
      <x:c r="L42" s="28" t="n">
        <x:f>J42^2</x:f>
        <x:v>52.98598297737734</x:v>
      </x:c>
      <x:c r="M42" s="28" t="n">
        <x:f>ABS(O42)</x:f>
        <x:v>6.75</x:v>
      </x:c>
      <x:c r="N42" s="28" t="n">
        <x:f>O42^2</x:f>
        <x:v>45.5625</x:v>
      </x:c>
      <x:c r="O42" s="28" t="n">
        <x:f>I42-D42</x:f>
        <x:v>6.75</x:v>
      </x:c>
      <x:c r="P42" t="str">
        <x:v>Invalid alignment</x:v>
      </x:c>
    </x:row>
    <x:row r="43">
      <x:c r="A43" t="str">
        <x:v>2026-W30</x:v>
      </x:c>
      <x:c r="B43" t="n">
        <x:v>30</x:v>
      </x:c>
      <x:c r="C43" s="42" t="n">
        <x:v>46223</x:v>
      </x:c>
      <x:c r="D43" s="28" t="n">
        <x:v>8</x:v>
      </x:c>
      <x:c r="E43" s="28" t="n">
        <x:f>1.66650229+0.32560289*SIN(2*PI()*B43/52)-1.35700057*COS(2*PI()*B43/52)+0.07409782*SIN(4*PI()*B43/52)-0.32840420*COS(4*PI()*B43/52)</x:f>
        <x:v>2.591177875313367</x:v>
      </x:c>
      <x:c r="F43" s="28" t="n">
        <x:f>EXP(E43)</x:f>
        <x:v>13.345481662529199</x:v>
      </x:c>
      <x:c r="G43" s="28" t="n">
        <x:f>(D43+1)/F43</x:f>
        <x:v>0.6743855506744104</x:v>
      </x:c>
      <x:c r="H43" s="28" t="n">
        <x:f>MAX(0,F43*MAX(0.01,(-4*G37-G38+2*G39+5*G40+8*G41+11*G42)/21)-1)</x:f>
        <x:v>6.118590848897556</x:v>
      </x:c>
      <x:c r="I43" s="28" t="n">
        <x:f>AVERAGE(D39:D42)</x:f>
        <x:v>8</x:v>
      </x:c>
      <x:c r="J43" s="28" t="n">
        <x:f>H43-D43</x:f>
        <x:v>-1.881409151102444</x:v>
      </x:c>
      <x:c r="K43" s="28" t="n">
        <x:f>ABS(J43)</x:f>
        <x:v>1.881409151102444</x:v>
      </x:c>
      <x:c r="L43" s="28" t="n">
        <x:f>J43^2</x:f>
        <x:v>3.539700393852019</x:v>
      </x:c>
      <x:c r="M43" s="28" t="n">
        <x:f>ABS(O43)</x:f>
        <x:v>0</x:v>
      </x:c>
      <x:c r="N43" s="28" t="n">
        <x:f>O43^2</x:f>
        <x:v>0</x:v>
      </x:c>
      <x:c r="O43" s="28" t="n">
        <x:f>I43-D43</x:f>
        <x:v>0</x:v>
      </x:c>
      <x:c r="P43" t="str">
        <x:v>Invalid alignment</x:v>
      </x:c>
    </x:row>
    <x:row r="44">
      <x:c r="A44" t="str">
        <x:v>2026-W31</x:v>
      </x:c>
      <x:c r="B44" t="n">
        <x:v>31</x:v>
      </x:c>
      <x:c r="C44" s="42" t="n">
        <x:v>46230</x:v>
      </x:c>
      <x:c r="D44" s="28" t="n">
        <x:v>5</x:v>
      </x:c>
      <x:c r="E44" s="28" t="n">
        <x:f>1.66650229+0.32560289*SIN(2*PI()*B44/52)-1.35700057*COS(2*PI()*B44/52)+0.07409782*SIN(4*PI()*B44/52)-0.32840420*COS(4*PI()*B44/52)</x:f>
        <x:v>2.5511572728779988</x:v>
      </x:c>
      <x:c r="F44" s="28" t="n">
        <x:f>EXP(E44)</x:f>
        <x:v>12.821933675977967</x:v>
      </x:c>
      <x:c r="G44" s="28" t="n">
        <x:f>(D44+1)/F44</x:f>
        <x:v>0.46794813883970293</x:v>
      </x:c>
      <x:c r="H44" s="28" t="n">
        <x:f>MAX(0,F44*MAX(0.01,(-4*G38-G39+2*G40+5*G41+8*G42+11*G43)/21)-1)</x:f>
        <x:v>6.190259625646963</x:v>
      </x:c>
      <x:c r="I44" s="28" t="n">
        <x:f>AVERAGE(D40:D43)</x:f>
        <x:v>7.75</x:v>
      </x:c>
      <x:c r="J44" s="28" t="n">
        <x:f>H44-D44</x:f>
        <x:v>1.1902596256469629</x:v>
      </x:c>
      <x:c r="K44" s="28" t="n">
        <x:f>ABS(J44)</x:f>
        <x:v>1.1902596256469629</x:v>
      </x:c>
      <x:c r="L44" s="28" t="n">
        <x:f>J44^2</x:f>
        <x:v>1.4167179764452482</x:v>
      </x:c>
      <x:c r="M44" s="28" t="n">
        <x:f>ABS(O44)</x:f>
        <x:v>2.75</x:v>
      </x:c>
      <x:c r="N44" s="28" t="n">
        <x:f>O44^2</x:f>
        <x:v>7.5625</x:v>
      </x:c>
      <x:c r="O44" s="28" t="n">
        <x:f>I44-D44</x:f>
        <x:v>2.75</x:v>
      </x:c>
      <x:c r="P44" t="str">
        <x:v>Invalid alignment</x:v>
      </x:c>
    </x:row>
    <x:row r="45">
      <x:c r="A45" t="str">
        <x:v>2026-W32</x:v>
      </x:c>
      <x:c r="B45" t="n">
        <x:v>32</x:v>
      </x:c>
      <x:c r="C45" s="42" t="n">
        <x:v>46237</x:v>
      </x:c>
      <x:c r="D45" s="28" t="n">
        <x:v>4</x:v>
      </x:c>
      <x:c r="E45" s="28" t="n">
        <x:f>1.66650229+0.32560289*SIN(2*PI()*B45/52)-1.35700057*COS(2*PI()*B45/52)+0.07409782*SIN(4*PI()*B45/52)-0.32840420*COS(4*PI()*B45/52)</x:f>
        <x:v>2.500289959387041</x:v>
      </x:c>
      <x:c r="F45" s="28" t="n">
        <x:f>EXP(E45)</x:f>
        <x:v>12.18602690136485</x:v>
      </x:c>
      <x:c r="G45" s="28" t="n">
        <x:f>(D45+1)/F45</x:f>
        <x:v>0.4103060037919327</x:v>
      </x:c>
      <x:c r="H45" s="28" t="n">
        <x:f>MAX(0,F45*MAX(0.01,(-4*G39-G40+2*G41+5*G42+8*G43+11*G44)/21)-1)</x:f>
        <x:v>4.975914372041627</x:v>
      </x:c>
      <x:c r="I45" s="28" t="n">
        <x:f>AVERAGE(D41:D44)</x:f>
        <x:v>6.75</x:v>
      </x:c>
      <x:c r="J45" s="28" t="n">
        <x:f>H45-D45</x:f>
        <x:v>0.9759143720416272</x:v>
      </x:c>
      <x:c r="K45" s="28" t="n">
        <x:f>ABS(J45)</x:f>
        <x:v>0.9759143720416272</x:v>
      </x:c>
      <x:c r="L45" s="28" t="n">
        <x:f>J45^2</x:f>
        <x:v>0.9524088615574036</x:v>
      </x:c>
      <x:c r="M45" s="28" t="n">
        <x:f>ABS(O45)</x:f>
        <x:v>2.75</x:v>
      </x:c>
      <x:c r="N45" s="28" t="n">
        <x:f>O45^2</x:f>
        <x:v>7.5625</x:v>
      </x:c>
      <x:c r="O45" s="28" t="n">
        <x:f>I45-D45</x:f>
        <x:v>2.75</x:v>
      </x:c>
      <x:c r="P45" t="str">
        <x:v>Invalid alignment</x:v>
      </x:c>
    </x:row>
    <x:row r="46">
      <x:c r="A46" t="str">
        <x:v>2026-W33</x:v>
      </x:c>
      <x:c r="B46" t="n">
        <x:v>33</x:v>
      </x:c>
      <x:c r="C46" s="42" t="n">
        <x:v>46244</x:v>
      </x:c>
      <x:c r="D46" s="28" t="n">
        <x:v>3</x:v>
      </x:c>
      <x:c r="E46" s="28" t="n">
        <x:f>1.66650229+0.32560289*SIN(2*PI()*B46/52)-1.35700057*COS(2*PI()*B46/52)+0.07409782*SIN(4*PI()*B46/52)-0.32840420*COS(4*PI()*B46/52)</x:f>
        <x:v>2.4357851679273272</x:v>
      </x:c>
      <x:c r="F46" s="28" t="n">
        <x:f>EXP(E46)</x:f>
        <x:v>11.424785567867476</x:v>
      </x:c>
      <x:c r="G46" s="28" t="n">
        <x:f>(D46+1)/F46</x:f>
        <x:v>0.3501159804040533</x:v>
      </x:c>
      <x:c r="H46" s="28" t="n">
        <x:f>MAX(0,F46*MAX(0.01,(-4*G40-G41+2*G42+5*G43+8*G44+11*G45)/21)-1)</x:f>
        <x:v>3.678894319574951</x:v>
      </x:c>
      <x:c r="I46" s="28" t="n">
        <x:f>AVERAGE(D42:D45)</x:f>
        <x:v>5</x:v>
      </x:c>
      <x:c r="J46" s="28" t="n">
        <x:f>H46-D46</x:f>
        <x:v>0.678894319574951</x:v>
      </x:c>
      <x:c r="K46" s="28" t="n">
        <x:f>ABS(J46)</x:f>
        <x:v>0.678894319574951</x:v>
      </x:c>
      <x:c r="L46" s="28" t="n">
        <x:f>J46^2</x:f>
        <x:v>0.46089749715113576</x:v>
      </x:c>
      <x:c r="M46" s="28" t="n">
        <x:f>ABS(O46)</x:f>
        <x:v>2</x:v>
      </x:c>
      <x:c r="N46" s="28" t="n">
        <x:f>O46^2</x:f>
        <x:v>4</x:v>
      </x:c>
      <x:c r="O46" s="28" t="n">
        <x:f>I46-D46</x:f>
        <x:v>2</x:v>
      </x:c>
      <x:c r="P46" t="str">
        <x:v>Invalid alignment</x:v>
      </x:c>
    </x:row>
    <x:row r="47">
      <x:c r="A47" t="str">
        <x:v>2026-W34</x:v>
      </x:c>
      <x:c r="B47" t="n">
        <x:v>34</x:v>
      </x:c>
      <x:c r="C47" s="42" t="n">
        <x:v>46251</x:v>
      </x:c>
      <x:c r="D47" s="28" t="n">
        <x:v>5</x:v>
      </x:c>
      <x:c r="E47" s="28" t="n">
        <x:f>1.66650229+0.32560289*SIN(2*PI()*B47/52)-1.35700057*COS(2*PI()*B47/52)+0.07409782*SIN(4*PI()*B47/52)-0.32840420*COS(4*PI()*B47/52)</x:f>
        <x:v>2.3551369494456114</x:v>
      </x:c>
      <x:c r="F47" s="28" t="n">
        <x:f>EXP(E47)</x:f>
        <x:v>10.539572151427475</x:v>
      </x:c>
      <x:c r="G47" s="28" t="n">
        <x:f>(D47+1)/F47</x:f>
        <x:v>0.5692830708680487</x:v>
      </x:c>
      <x:c r="H47" s="28" t="n">
        <x:f>MAX(0,F47*MAX(0.01,(-4*G41-G42+2*G43+5*G44+8*G45+11*G46)/21)-1)</x:f>
        <x:v>2.5834549149657158</x:v>
      </x:c>
      <x:c r="I47" s="28" t="n">
        <x:f>AVERAGE(D43:D46)</x:f>
        <x:v>5</x:v>
      </x:c>
      <x:c r="J47" s="28" t="n">
        <x:f>H47-D47</x:f>
        <x:v>-2.4165450850342842</x:v>
      </x:c>
      <x:c r="K47" s="28" t="n">
        <x:f>ABS(J47)</x:f>
        <x:v>2.4165450850342842</x:v>
      </x:c>
      <x:c r="L47" s="28" t="n">
        <x:f>J47^2</x:f>
        <x:v>5.839690148003356</x:v>
      </x:c>
      <x:c r="M47" s="28" t="n">
        <x:f>ABS(O47)</x:f>
        <x:v>0</x:v>
      </x:c>
      <x:c r="N47" s="28" t="n">
        <x:f>O47^2</x:f>
        <x:v>0</x:v>
      </x:c>
      <x:c r="O47" s="28" t="n">
        <x:f>I47-D47</x:f>
        <x:v>0</x:v>
      </x:c>
      <x:c r="P47" t="str">
        <x:v>Invalid alignment</x:v>
      </x:c>
    </x:row>
    <x:row r="48">
      <x:c r="A48" t="str">
        <x:v>2026-W35</x:v>
      </x:c>
      <x:c r="B48" t="n">
        <x:v>35</x:v>
      </x:c>
      <x:c r="C48" s="42" t="n">
        <x:v>46258</x:v>
      </x:c>
      <x:c r="D48" s="28" t="n">
        <x:v>4</x:v>
      </x:c>
      <x:c r="E48" s="28" t="n">
        <x:f>1.66650229+0.32560289*SIN(2*PI()*B48/52)-1.35700057*COS(2*PI()*B48/52)+0.07409782*SIN(4*PI()*B48/52)-0.32840420*COS(4*PI()*B48/52)</x:f>
        <x:v>2.2563610174913435</x:v>
      </x:c>
      <x:c r="F48" s="28" t="n">
        <x:f>EXP(E48)</x:f>
        <x:v>9.548279846573921</x:v>
      </x:c>
      <x:c r="G48" s="28" t="n">
        <x:f>(D48+1)/F48</x:f>
        <x:v>0.5236545304853085</x:v>
      </x:c>
      <x:c r="H48" s="28" t="n">
        <x:f>MAX(0,F48*MAX(0.01,(-4*G42-G43+2*G44+5*G45+8*G46+11*G47)/21)-1)</x:f>
        <x:v>3.6445272380741853</x:v>
      </x:c>
      <x:c r="I48" s="28" t="n">
        <x:f>AVERAGE(D44:D47)</x:f>
        <x:v>4.25</x:v>
      </x:c>
      <x:c r="J48" s="28" t="n">
        <x:f>H48-D48</x:f>
        <x:v>-0.3554727619258147</x:v>
      </x:c>
      <x:c r="K48" s="28" t="n">
        <x:f>ABS(J48)</x:f>
        <x:v>0.3554727619258147</x:v>
      </x:c>
      <x:c r="L48" s="28" t="n">
        <x:f>J48^2</x:f>
        <x:v>0.12636088447116692</x:v>
      </x:c>
      <x:c r="M48" s="28" t="n">
        <x:f>ABS(O48)</x:f>
        <x:v>0.25</x:v>
      </x:c>
      <x:c r="N48" s="28" t="n">
        <x:f>O48^2</x:f>
        <x:v>0.0625</x:v>
      </x:c>
      <x:c r="O48" s="28" t="n">
        <x:f>I48-D48</x:f>
        <x:v>0.25</x:v>
      </x:c>
      <x:c r="P48" t="str">
        <x:v>Invalid alignment</x:v>
      </x:c>
    </x:row>
    <x:row r="49">
      <x:c r="A49" t="str">
        <x:v>2026-W36</x:v>
      </x:c>
      <x:c r="B49" t="n">
        <x:v>36</x:v>
      </x:c>
      <x:c r="C49" s="42" t="n">
        <x:v>46265</x:v>
      </x:c>
      <x:c r="D49" s="28" t="n">
        <x:v>7</x:v>
      </x:c>
      <x:c r="E49" s="28" t="n">
        <x:f>1.66650229+0.32560289*SIN(2*PI()*B49/52)-1.35700057*COS(2*PI()*B49/52)+0.07409782*SIN(4*PI()*B49/52)-0.32840420*COS(4*PI()*B49/52)</x:f>
        <x:v>2.1382073498389738</x:v>
      </x:c>
      <x:c r="F49" s="28" t="n">
        <x:f>EXP(E49)</x:f>
        <x:v>8.484214759368491</x:v>
      </x:c>
      <x:c r="G49" s="28" t="n">
        <x:f>(D49+1)/F49</x:f>
        <x:v>0.9429275692445422</x:v>
      </x:c>
      <x:c r="H49" s="28" t="n">
        <x:f>MAX(0,F49*MAX(0.01,(-4*G43-G44+2*G45+5*G46+8*G47+11*G48)/21)-1)</x:f>
        <x:v>2.927046456626247</x:v>
      </x:c>
      <x:c r="I49" s="28" t="n">
        <x:f>AVERAGE(D45:D48)</x:f>
        <x:v>4</x:v>
      </x:c>
      <x:c r="J49" s="28" t="n">
        <x:f>H49-D49</x:f>
        <x:v>-4.072953543373753</x:v>
      </x:c>
      <x:c r="K49" s="28" t="n">
        <x:f>ABS(J49)</x:f>
        <x:v>4.072953543373753</x:v>
      </x:c>
      <x:c r="L49" s="28" t="n">
        <x:f>J49^2</x:f>
        <x:v>16.58895056648081</x:v>
      </x:c>
      <x:c r="M49" s="28" t="n">
        <x:f>ABS(O49)</x:f>
        <x:v>3</x:v>
      </x:c>
      <x:c r="N49" s="28" t="n">
        <x:f>O49^2</x:f>
        <x:v>9</x:v>
      </x:c>
      <x:c r="O49" s="28" t="n">
        <x:f>I49-D49</x:f>
        <x:v>-3</x:v>
      </x:c>
      <x:c r="P49" t="str">
        <x:v>Invalid alignment</x:v>
      </x:c>
    </x:row>
    <x:row r="50">
      <x:c r="A50" t="str">
        <x:v>2026-W37</x:v>
      </x:c>
      <x:c r="B50" t="n">
        <x:v>37</x:v>
      </x:c>
      <x:c r="C50" s="42" t="n">
        <x:v>46272</x:v>
      </x:c>
      <x:c r="D50" s="28" t="n">
        <x:v>2</x:v>
      </x:c>
      <x:c r="E50" s="28" t="n">
        <x:f>1.66650229+0.32560289*SIN(2*PI()*B50/52)-1.35700057*COS(2*PI()*B50/52)+0.07409782*SIN(4*PI()*B50/52)-0.32840420*COS(4*PI()*B50/52)</x:f>
        <x:v>2.00033477276412</x:v>
      </x:c>
      <x:c r="F50" s="28" t="n">
        <x:f>EXP(E50)</x:f>
        <x:v>7.391530167767451</x:v>
      </x:c>
      <x:c r="G50" s="28" t="n">
        <x:f>(D50+1)/F50</x:f>
        <x:v>0.4058699527578502</x:v>
      </x:c>
      <x:c r="H50" s="28" t="n">
        <x:f>MAX(0,F50*MAX(0.01,(-4*G44-G45+2*G46+5*G47+8*G48+11*G49)/21)-1)</x:f>
        <x:v>4.570393793815643</x:v>
      </x:c>
      <x:c r="I50" s="28" t="n">
        <x:f>AVERAGE(D46:D49)</x:f>
        <x:v>4.75</x:v>
      </x:c>
      <x:c r="J50" s="28" t="n">
        <x:f>H50-D50</x:f>
        <x:v>2.5703937938156427</x:v>
      </x:c>
      <x:c r="K50" s="28" t="n">
        <x:f>ABS(J50)</x:f>
        <x:v>2.5703937938156427</x:v>
      </x:c>
      <x:c r="L50" s="28" t="n">
        <x:f>J50^2</x:f>
        <x:v>6.606924255285973</x:v>
      </x:c>
      <x:c r="M50" s="28" t="n">
        <x:f>ABS(O50)</x:f>
        <x:v>2.75</x:v>
      </x:c>
      <x:c r="N50" s="28" t="n">
        <x:f>O50^2</x:f>
        <x:v>7.5625</x:v>
      </x:c>
      <x:c r="O50" s="28" t="n">
        <x:f>I50-D50</x:f>
        <x:v>2.75</x:v>
      </x:c>
      <x:c r="P50" t="str">
        <x:v>Invalid alignment</x:v>
      </x:c>
    </x:row>
  </x:sheetData>
  <x:mergeCells>
    <x:mergeCell ref="A3:P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13" hidden="0" customWidth="1"/>
    <x:col min="4" max="4" width="13" hidden="0" customWidth="1"/>
    <x:col min="5" max="5" width="25" hidden="0" customWidth="1"/>
    <x:col min="6" max="6" width="13" hidden="0" customWidth="1"/>
    <x:col min="7" max="7" width="25" hidden="0" customWidth="1"/>
    <x:col min="8" max="8" width="28" hidden="0" customWidth="1"/>
  </x:cols>
  <x:sheetData>
    <x:row r="1">
      <x:c r="A1" s="34" t="str">
        <x:v>Model Week</x:v>
      </x:c>
      <x:c r="B1" s="34" t="str">
        <x:v>Model Start</x:v>
      </x:c>
      <x:c r="C1" s="34" t="str">
        <x:v>Model End</x:v>
      </x:c>
      <x:c r="D1" s="34" t="str">
        <x:v>Pivot Week A</x:v>
      </x:c>
      <x:c r="E1" s="34" t="str">
        <x:v>A Dates</x:v>
      </x:c>
      <x:c r="F1" s="34" t="str">
        <x:v>Pivot Week B</x:v>
      </x:c>
      <x:c r="G1" s="34" t="str">
        <x:v>B Dates</x:v>
      </x:c>
      <x:c r="H1" s="34" t="str">
        <x:v>Overlap Logic</x:v>
      </x:c>
    </x:row>
    <x:row r="2">
      <x:c r="A2" s="31" t="str">
        <x:v>2026-W01</x:v>
      </x:c>
      <x:c r="B2" s="52" t="n">
        <x:v>46023</x:v>
      </x:c>
      <x:c r="C2" s="52" t="n">
        <x:v>46029</x:v>
      </x:c>
      <x:c r="D2" s="31" t="str">
        <x:v>Pivot W01</x:v>
      </x:c>
      <x:c r="E2" s="31" t="str">
        <x:v>2025-12-29 to 2026-01-04</x:v>
      </x:c>
      <x:c r="F2" s="31" t="str">
        <x:v>Pivot W02</x:v>
      </x:c>
      <x:c r="G2" s="31" t="str">
        <x:v>2026-01-05 to 2026-01-11</x:v>
      </x:c>
      <x:c r="H2" s="31" t="str">
        <x:v>4 days from A + 3 days from B</x:v>
      </x:c>
    </x:row>
    <x:row r="3">
      <x:c r="A3" s="31" t="str">
        <x:v>2026-W02</x:v>
      </x:c>
      <x:c r="B3" s="52" t="n">
        <x:v>46030</x:v>
      </x:c>
      <x:c r="C3" s="52" t="n">
        <x:v>46036</x:v>
      </x:c>
      <x:c r="D3" s="31" t="str">
        <x:v>Pivot W02</x:v>
      </x:c>
      <x:c r="E3" s="31" t="str">
        <x:v>2026-01-05 to 2026-01-11</x:v>
      </x:c>
      <x:c r="F3" s="31" t="str">
        <x:v>Pivot W03</x:v>
      </x:c>
      <x:c r="G3" s="31" t="str">
        <x:v>2026-01-12 to 2026-01-18</x:v>
      </x:c>
      <x:c r="H3" s="31" t="str">
        <x:v>4 days from A + 3 days from B</x:v>
      </x:c>
    </x:row>
    <x:row r="4">
      <x:c r="A4" s="31" t="str">
        <x:v>2026-W03</x:v>
      </x:c>
      <x:c r="B4" s="52" t="n">
        <x:v>46037</x:v>
      </x:c>
      <x:c r="C4" s="52" t="n">
        <x:v>46043</x:v>
      </x:c>
      <x:c r="D4" s="31" t="str">
        <x:v>Pivot W03</x:v>
      </x:c>
      <x:c r="E4" s="31" t="str">
        <x:v>2026-01-12 to 2026-01-18</x:v>
      </x:c>
      <x:c r="F4" s="31" t="str">
        <x:v>Pivot W04</x:v>
      </x:c>
      <x:c r="G4" s="31" t="str">
        <x:v>2026-01-19 to 2026-01-25</x:v>
      </x:c>
      <x:c r="H4" s="31" t="str">
        <x:v>4 days from A + 3 days from B</x:v>
      </x:c>
    </x:row>
    <x:row r="5">
      <x:c r="A5" s="31" t="str">
        <x:v>2026-W04</x:v>
      </x:c>
      <x:c r="B5" s="52" t="n">
        <x:v>46044</x:v>
      </x:c>
      <x:c r="C5" s="52" t="n">
        <x:v>46050</x:v>
      </x:c>
      <x:c r="D5" s="31" t="str">
        <x:v>Pivot W04</x:v>
      </x:c>
      <x:c r="E5" s="31" t="str">
        <x:v>2026-01-19 to 2026-01-25</x:v>
      </x:c>
      <x:c r="F5" s="31" t="str">
        <x:v>Pivot W05</x:v>
      </x:c>
      <x:c r="G5" s="31" t="str">
        <x:v>2026-01-26 to 2026-02-01</x:v>
      </x:c>
      <x:c r="H5" s="31" t="str">
        <x:v>4 days from A + 3 days from B</x:v>
      </x:c>
    </x:row>
    <x:row r="6">
      <x:c r="A6" s="31" t="str">
        <x:v>2026-W05</x:v>
      </x:c>
      <x:c r="B6" s="52" t="n">
        <x:v>46051</x:v>
      </x:c>
      <x:c r="C6" s="52" t="n">
        <x:v>46057</x:v>
      </x:c>
      <x:c r="D6" s="31" t="str">
        <x:v>Pivot W05</x:v>
      </x:c>
      <x:c r="E6" s="31" t="str">
        <x:v>2026-01-26 to 2026-02-01</x:v>
      </x:c>
      <x:c r="F6" s="31" t="str">
        <x:v>Pivot W06</x:v>
      </x:c>
      <x:c r="G6" s="31" t="str">
        <x:v>2026-02-02 to 2026-02-08</x:v>
      </x:c>
      <x:c r="H6" s="31" t="str">
        <x:v>4 days from A + 3 days from B</x:v>
      </x:c>
    </x:row>
    <x:row r="7">
      <x:c r="A7" s="31" t="str">
        <x:v>2026-W06</x:v>
      </x:c>
      <x:c r="B7" s="52" t="n">
        <x:v>46058</x:v>
      </x:c>
      <x:c r="C7" s="52" t="n">
        <x:v>46064</x:v>
      </x:c>
      <x:c r="D7" s="31" t="str">
        <x:v>Pivot W06</x:v>
      </x:c>
      <x:c r="E7" s="31" t="str">
        <x:v>2026-02-02 to 2026-02-08</x:v>
      </x:c>
      <x:c r="F7" s="31" t="str">
        <x:v>Pivot W07</x:v>
      </x:c>
      <x:c r="G7" s="31" t="str">
        <x:v>2026-02-09 to 2026-02-15</x:v>
      </x:c>
      <x:c r="H7" s="31" t="str">
        <x:v>4 days from A + 3 days from B</x:v>
      </x:c>
    </x:row>
    <x:row r="8">
      <x:c r="A8" s="31" t="str">
        <x:v>2026-W07</x:v>
      </x:c>
      <x:c r="B8" s="52" t="n">
        <x:v>46065</x:v>
      </x:c>
      <x:c r="C8" s="52" t="n">
        <x:v>46071</x:v>
      </x:c>
      <x:c r="D8" s="31" t="str">
        <x:v>Pivot W07</x:v>
      </x:c>
      <x:c r="E8" s="31" t="str">
        <x:v>2026-02-09 to 2026-02-15</x:v>
      </x:c>
      <x:c r="F8" s="31" t="str">
        <x:v>Pivot W08</x:v>
      </x:c>
      <x:c r="G8" s="31" t="str">
        <x:v>2026-02-16 to 2026-02-22</x:v>
      </x:c>
      <x:c r="H8" s="31" t="str">
        <x:v>4 days from A + 3 days from B</x:v>
      </x:c>
    </x:row>
    <x:row r="9">
      <x:c r="A9" s="31" t="str">
        <x:v>2026-W08</x:v>
      </x:c>
      <x:c r="B9" s="52" t="n">
        <x:v>46072</x:v>
      </x:c>
      <x:c r="C9" s="52" t="n">
        <x:v>46078</x:v>
      </x:c>
      <x:c r="D9" s="31" t="str">
        <x:v>Pivot W08</x:v>
      </x:c>
      <x:c r="E9" s="31" t="str">
        <x:v>2026-02-16 to 2026-02-22</x:v>
      </x:c>
      <x:c r="F9" s="31" t="str">
        <x:v>Pivot W09</x:v>
      </x:c>
      <x:c r="G9" s="31" t="str">
        <x:v>2026-02-23 to 2026-03-01</x:v>
      </x:c>
      <x:c r="H9" s="31" t="str">
        <x:v>4 days from A + 3 days from B</x:v>
      </x:c>
    </x:row>
    <x:row r="10">
      <x:c r="A10" s="31" t="str">
        <x:v>2026-W09</x:v>
      </x:c>
      <x:c r="B10" s="52" t="n">
        <x:v>46079</x:v>
      </x:c>
      <x:c r="C10" s="52" t="n">
        <x:v>46085</x:v>
      </x:c>
      <x:c r="D10" s="31" t="str">
        <x:v>Pivot W09</x:v>
      </x:c>
      <x:c r="E10" s="31" t="str">
        <x:v>2026-02-23 to 2026-03-01</x:v>
      </x:c>
      <x:c r="F10" s="31" t="str">
        <x:v>Pivot W10</x:v>
      </x:c>
      <x:c r="G10" s="31" t="str">
        <x:v>2026-03-02 to 2026-03-08</x:v>
      </x:c>
      <x:c r="H10" s="31" t="str">
        <x:v>4 days from A + 3 days from B</x:v>
      </x:c>
    </x:row>
    <x:row r="11">
      <x:c r="A11" s="31" t="str">
        <x:v>2026-W10</x:v>
      </x:c>
      <x:c r="B11" s="52" t="n">
        <x:v>46086</x:v>
      </x:c>
      <x:c r="C11" s="52" t="n">
        <x:v>46092</x:v>
      </x:c>
      <x:c r="D11" s="31" t="str">
        <x:v>Pivot W10</x:v>
      </x:c>
      <x:c r="E11" s="31" t="str">
        <x:v>2026-03-02 to 2026-03-08</x:v>
      </x:c>
      <x:c r="F11" s="31" t="str">
        <x:v>Pivot W11</x:v>
      </x:c>
      <x:c r="G11" s="31" t="str">
        <x:v>2026-03-09 to 2026-03-15</x:v>
      </x:c>
      <x:c r="H11" s="31" t="str">
        <x:v>4 days from A + 3 days from B</x:v>
      </x:c>
    </x:row>
    <x:row r="12">
      <x:c r="A12" s="31" t="str">
        <x:v>2026-W11</x:v>
      </x:c>
      <x:c r="B12" s="52" t="n">
        <x:v>46093</x:v>
      </x:c>
      <x:c r="C12" s="52" t="n">
        <x:v>46099</x:v>
      </x:c>
      <x:c r="D12" s="31" t="str">
        <x:v>Pivot W11</x:v>
      </x:c>
      <x:c r="E12" s="31" t="str">
        <x:v>2026-03-09 to 2026-03-15</x:v>
      </x:c>
      <x:c r="F12" s="31" t="str">
        <x:v>Pivot W12</x:v>
      </x:c>
      <x:c r="G12" s="31" t="str">
        <x:v>2026-03-16 to 2026-03-22</x:v>
      </x:c>
      <x:c r="H12" s="31" t="str">
        <x:v>4 days from A + 3 days from B</x:v>
      </x:c>
    </x:row>
    <x:row r="13">
      <x:c r="A13" s="31" t="str">
        <x:v>2026-W12</x:v>
      </x:c>
      <x:c r="B13" s="52" t="n">
        <x:v>46100</x:v>
      </x:c>
      <x:c r="C13" s="52" t="n">
        <x:v>46106</x:v>
      </x:c>
      <x:c r="D13" s="31" t="str">
        <x:v>Pivot W12</x:v>
      </x:c>
      <x:c r="E13" s="31" t="str">
        <x:v>2026-03-16 to 2026-03-22</x:v>
      </x:c>
      <x:c r="F13" s="31" t="str">
        <x:v>Pivot W13</x:v>
      </x:c>
      <x:c r="G13" s="31" t="str">
        <x:v>2026-03-23 to 2026-03-29</x:v>
      </x:c>
      <x:c r="H13" s="31" t="str">
        <x:v>4 days from A + 3 days from B</x:v>
      </x:c>
    </x:row>
    <x:row r="14">
      <x:c r="A14" s="31"/>
      <x:c r="B14" s="31"/>
      <x:c r="C14" s="31"/>
      <x:c r="D14" s="31"/>
      <x:c r="E14" s="31"/>
      <x:c r="F14" s="31"/>
      <x:c r="G14" s="31"/>
      <x:c r="H14" s="31"/>
    </x:row>
    <x:row r="15">
      <x:c r="A15" s="31"/>
      <x:c r="B15" s="31"/>
      <x:c r="C15" s="31"/>
      <x:c r="D15" s="31"/>
      <x:c r="E15" s="31"/>
      <x:c r="F15" s="31"/>
      <x:c r="G15" s="31"/>
      <x:c r="H15" s="31"/>
    </x:row>
    <x:row r="16">
      <x:c r="A16" s="31"/>
      <x:c r="B16" s="31"/>
      <x:c r="C16" s="31"/>
      <x:c r="D16" s="31"/>
      <x:c r="E16" s="31"/>
      <x:c r="F16" s="31"/>
      <x:c r="G16" s="31"/>
      <x:c r="H16" s="31"/>
    </x:row>
    <x:row r="17">
      <x:c r="A17" s="31"/>
      <x:c r="B17" s="31"/>
      <x:c r="C17" s="31"/>
      <x:c r="D17" s="31"/>
      <x:c r="E17" s="31"/>
      <x:c r="F17" s="31"/>
      <x:c r="G17" s="31"/>
      <x:c r="H17" s="31"/>
    </x:row>
    <x:row r="18">
      <x:c r="A18" s="31"/>
      <x:c r="B18" s="31"/>
      <x:c r="C18" s="31"/>
      <x:c r="D18" s="31"/>
      <x:c r="E18" s="31"/>
      <x:c r="F18" s="31"/>
      <x:c r="G18" s="31"/>
      <x:c r="H18" s="31"/>
    </x:row>
    <x:row r="19">
      <x:c r="A19" s="31"/>
      <x:c r="B19" s="31"/>
      <x:c r="C19" s="31"/>
      <x:c r="D19" s="31"/>
      <x:c r="E19" s="31"/>
      <x:c r="F19" s="31"/>
      <x:c r="G19" s="31"/>
      <x:c r="H19" s="31"/>
    </x:row>
    <x:row r="20">
      <x:c r="A20" s="31"/>
      <x:c r="B20" s="31"/>
      <x:c r="C20" s="31"/>
      <x:c r="D20" s="31"/>
      <x:c r="E20" s="31"/>
      <x:c r="F20" s="31"/>
      <x:c r="G20" s="31"/>
      <x:c r="H20" s="3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>
      <x:c r="A1" s="30" t="str">
        <x:v>Frozen Adaptive Seasonal Model</x:v>
      </x:c>
      <x:c r="B1" s="30"/>
      <x:c r="C1" s="30"/>
      <x:c r="D1" s="30"/>
      <x:c r="E1" s="30"/>
      <x:c r="F1" s="30"/>
    </x:row>
    <x:row r="2">
      <x:c r="A2" s="31"/>
      <x:c r="B2" s="31"/>
      <x:c r="C2" s="31"/>
      <x:c r="D2" s="31"/>
      <x:c r="E2" s="31"/>
      <x:c r="F2" s="31"/>
    </x:row>
    <x:row r="3">
      <x:c r="A3" s="34" t="str">
        <x:v>Component</x:v>
      </x:c>
      <x:c r="B3" s="34" t="str">
        <x:v>Specification</x:v>
      </x:c>
      <x:c r="C3" s="31"/>
      <x:c r="D3" s="31"/>
      <x:c r="E3" s="31"/>
      <x:c r="F3" s="31"/>
    </x:row>
    <x:row r="4">
      <x:c r="A4" s="32" t="str">
        <x:v>Seasonality</x:v>
      </x:c>
      <x:c r="B4" s="31" t="str">
        <x:v>eta(w)=1.66650229 + 0.32560289*sin(2*pi*w/52) - 1.35700057*cos(2*pi*w/52) + 0.07409782*sin(4*pi*w/52) - 0.32840420*cos(4*pi*w/52)</x:v>
      </x:c>
      <x:c r="C4" s="31"/>
      <x:c r="D4" s="31"/>
      <x:c r="E4" s="31"/>
      <x:c r="F4" s="31"/>
    </x:row>
    <x:row r="5">
      <x:c r="A5" s="32" t="str">
        <x:v>Seasonal factor</x:v>
      </x:c>
      <x:c r="B5" s="31" t="str">
        <x:v>S(w)=exp(eta(w))</x:v>
      </x:c>
      <x:c r="C5" s="31"/>
      <x:c r="D5" s="31"/>
      <x:c r="E5" s="31"/>
      <x:c r="F5" s="31"/>
    </x:row>
    <x:row r="6">
      <x:c r="A6" s="32" t="str">
        <x:v>Normalized level</x:v>
      </x:c>
      <x:c r="B6" s="31" t="str">
        <x:v>r_j=(NC_j+1)/S(w_j)</x:v>
      </x:c>
      <x:c r="C6" s="31"/>
      <x:c r="D6" s="31"/>
      <x:c r="E6" s="31"/>
      <x:c r="F6" s="31"/>
    </x:row>
    <x:row r="7">
      <x:c r="A7" s="32" t="str">
        <x:v>Adaptive level/trend</x:v>
      </x:c>
      <x:c r="B7" s="31" t="str">
        <x:v>L_t=(-4*r[t-6]-r[t-5]+2*r[t-4]+5*r[t-3]+8*r[t-2]+11*r[t-1])/21</x:v>
      </x:c>
      <x:c r="C7" s="31"/>
      <x:c r="D7" s="31"/>
      <x:c r="E7" s="31"/>
      <x:c r="F7" s="31"/>
    </x:row>
    <x:row r="8">
      <x:c r="A8" s="32" t="str">
        <x:v>Forecast</x:v>
      </x:c>
      <x:c r="B8" s="31" t="str">
        <x:v>NC_hat_t=max(0, S(w_t)*max(0.01,L_t)-1)</x:v>
      </x:c>
      <x:c r="C8" s="31"/>
      <x:c r="D8" s="31"/>
      <x:c r="E8" s="31"/>
      <x:c r="F8" s="31"/>
    </x:row>
    <x:row r="9">
      <x:c r="A9" s="32" t="str">
        <x:v>2026 initialization</x:v>
      </x:c>
      <x:c r="B9" s="31" t="str">
        <x:v>2025-W47 through W52 exact New Customers = 0, 0, 0, 0, 0, 0</x:v>
      </x:c>
      <x:c r="C9" s="31"/>
      <x:c r="D9" s="31"/>
      <x:c r="E9" s="31"/>
      <x:c r="F9" s="31"/>
    </x:row>
    <x:row r="10">
      <x:c r="A10" s="32" t="str">
        <x:v>Strict alignment requirement</x:v>
      </x:c>
      <x:c r="B10" s="31" t="str">
        <x:v>2026 actual target must be re-bucketed to Jan 1–7, Jan 8–14, ... before final scoring.</x:v>
      </x:c>
      <x:c r="C10" s="31"/>
      <x:c r="D10" s="31"/>
      <x:c r="E10" s="31"/>
      <x:c r="F10" s="31"/>
    </x:row>
    <x:row r="11">
      <x:c r="A11" s="31"/>
      <x:c r="B11" s="31"/>
      <x:c r="C11" s="31"/>
      <x:c r="D11" s="31"/>
      <x:c r="E11" s="31"/>
      <x:c r="F11" s="31"/>
    </x:row>
    <x:row r="12">
      <x:c r="A12" s="31"/>
      <x:c r="B12" s="31"/>
      <x:c r="C12" s="31"/>
      <x:c r="D12" s="31"/>
      <x:c r="E12" s="31"/>
      <x:c r="F12" s="31"/>
    </x:row>
  </x:sheetData>
  <x:mergeCells>
    <x:mergeCell ref="A1:F1"/>
  </x:mergeCells>
  <x:pageMargins left="0.7" right="0.7" top="0.75" bottom="0.75" header="0.3" footer="0.3"/>
</x:worksheet>
</file>